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995"/>
  </bookViews>
  <sheets>
    <sheet name="TD4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57" i="1" l="1"/>
  <c r="H56" i="1"/>
  <c r="H110" i="1"/>
  <c r="H103" i="1"/>
  <c r="H102" i="1"/>
  <c r="H104" i="1" l="1"/>
  <c r="H86" i="1"/>
  <c r="H84" i="1"/>
  <c r="H96" i="1" s="1"/>
  <c r="H97" i="1" s="1"/>
  <c r="H76" i="1"/>
  <c r="H78" i="1" s="1"/>
  <c r="J65" i="1"/>
  <c r="J64" i="1"/>
  <c r="J53" i="1"/>
  <c r="J50" i="1"/>
  <c r="J48" i="1"/>
  <c r="J45" i="1"/>
  <c r="J41" i="1"/>
  <c r="J38" i="1"/>
  <c r="H35" i="1"/>
  <c r="F35" i="1"/>
  <c r="C35" i="1"/>
  <c r="G35" i="1" s="1"/>
  <c r="B35" i="1"/>
  <c r="E83" i="1" l="1"/>
  <c r="H77" i="1"/>
  <c r="J42" i="1"/>
  <c r="J47" i="1" s="1"/>
  <c r="J39" i="1"/>
  <c r="I35" i="1"/>
  <c r="J40" i="1" s="1"/>
  <c r="H109" i="1" s="1"/>
  <c r="J44" i="1"/>
  <c r="C93" i="1" l="1"/>
  <c r="E93" i="1" s="1"/>
  <c r="C91" i="1"/>
  <c r="E91" i="1" s="1"/>
  <c r="F92" i="1" s="1"/>
  <c r="H92" i="1" s="1"/>
  <c r="C87" i="1"/>
  <c r="E87" i="1" s="1"/>
  <c r="C85" i="1"/>
  <c r="E85" i="1" s="1"/>
  <c r="C89" i="1"/>
  <c r="E89" i="1" s="1"/>
  <c r="J51" i="1"/>
  <c r="J52" i="1" s="1"/>
  <c r="J54" i="1" s="1"/>
  <c r="J55" i="1" s="1"/>
  <c r="J63" i="1" s="1"/>
  <c r="J66" i="1" s="1"/>
  <c r="J69" i="1" s="1"/>
  <c r="F84" i="1" l="1"/>
  <c r="F86" i="1"/>
  <c r="F88" i="1"/>
  <c r="H88" i="1" s="1"/>
  <c r="F90" i="1"/>
  <c r="H90" i="1" s="1"/>
  <c r="J67" i="1"/>
  <c r="J68" i="1"/>
  <c r="H98" i="1" l="1"/>
  <c r="H99" i="1" s="1"/>
  <c r="H111" i="1" s="1"/>
</calcChain>
</file>

<file path=xl/sharedStrings.xml><?xml version="1.0" encoding="utf-8"?>
<sst xmlns="http://schemas.openxmlformats.org/spreadsheetml/2006/main" count="203" uniqueCount="149">
  <si>
    <t>UFR Sciences et techniques de l'ingénieur</t>
  </si>
  <si>
    <t>MASTER 1 - Génie Civil et Maitrise de projet</t>
  </si>
  <si>
    <t>Sol n°</t>
  </si>
  <si>
    <t>Cote de base</t>
  </si>
  <si>
    <t>pl* ( MPa)</t>
  </si>
  <si>
    <t>a</t>
  </si>
  <si>
    <r>
      <t>E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(MPa)</t>
    </r>
  </si>
  <si>
    <t>En deçà</t>
  </si>
  <si>
    <t>Poids volumique des sols (kN/m3) :</t>
  </si>
  <si>
    <t>Poids volumique du béton  (kN / m3) :</t>
  </si>
  <si>
    <t>Limon argileux (Li)</t>
  </si>
  <si>
    <t>Schiste décomposé (Sch1)</t>
  </si>
  <si>
    <t>Schiste très altéré (Sch2)</t>
  </si>
  <si>
    <t>Schiste altéré (Sch3)</t>
  </si>
  <si>
    <t>Largeur B (m)</t>
  </si>
  <si>
    <t>Sol d'assise</t>
  </si>
  <si>
    <t>Cote nappe</t>
  </si>
  <si>
    <t>A) Modèle géomécanique</t>
  </si>
  <si>
    <t>B) Caractéristiques de la semelle</t>
  </si>
  <si>
    <t>Cote altimétrique du terrain naturel avant travaux  (ngf) :</t>
  </si>
  <si>
    <t>C) Contraintes caractéristiques aux Etats Limites</t>
  </si>
  <si>
    <t>Cotes altimétriques</t>
  </si>
  <si>
    <t>Terrain avant travaux</t>
  </si>
  <si>
    <t>Nappe</t>
  </si>
  <si>
    <t>Assise de 
fondation</t>
  </si>
  <si>
    <t>Profondeur de semelle / T.N</t>
  </si>
  <si>
    <t>Poids volumique du sol</t>
  </si>
  <si>
    <t>Contrainte effective initiale à la base de la fondation - q'0</t>
  </si>
  <si>
    <t>ngf</t>
  </si>
  <si>
    <t>m</t>
  </si>
  <si>
    <t>kN / m3</t>
  </si>
  <si>
    <t>kPa</t>
  </si>
  <si>
    <t>Largeur</t>
  </si>
  <si>
    <t>B</t>
  </si>
  <si>
    <t>Encastrement de semelle / plate-forme</t>
  </si>
  <si>
    <t>D</t>
  </si>
  <si>
    <t>Contrainte effective</t>
  </si>
  <si>
    <t>q'0</t>
  </si>
  <si>
    <t>Profondeur de calcul sous la semelle : 1,5 B</t>
  </si>
  <si>
    <t>Hr</t>
  </si>
  <si>
    <t>Couche 1</t>
  </si>
  <si>
    <t>Couche 2</t>
  </si>
  <si>
    <t>Epaisseur</t>
  </si>
  <si>
    <t>Pression limite</t>
  </si>
  <si>
    <t>Valeur de la pression limite sur la hauteur Hr</t>
  </si>
  <si>
    <t>pl mini</t>
  </si>
  <si>
    <t>Limitation de la pression ple max à 1,5 pl mini sur la hauteur de calcul</t>
  </si>
  <si>
    <t>ple max</t>
  </si>
  <si>
    <t>ple*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</si>
  <si>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 xml:space="preserve"> pl*(z).dz entre 0 et D</t>
    </r>
  </si>
  <si>
    <t>ple</t>
  </si>
  <si>
    <t>KPa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</si>
  <si>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 xml:space="preserve"> pl*(z).dz</t>
    </r>
  </si>
  <si>
    <t>Encastrement équivalent</t>
  </si>
  <si>
    <t>De</t>
  </si>
  <si>
    <t>Rapport d'encastrement</t>
  </si>
  <si>
    <t>De /B</t>
  </si>
  <si>
    <t>Nature</t>
  </si>
  <si>
    <t>Nature du sol d'assise :</t>
  </si>
  <si>
    <t>Q2</t>
  </si>
  <si>
    <t>Catégorie de sol :</t>
  </si>
  <si>
    <t>Courbe de portance :</t>
  </si>
  <si>
    <t>Facteur de portance minimal</t>
  </si>
  <si>
    <t>kp0</t>
  </si>
  <si>
    <t>-</t>
  </si>
  <si>
    <t>b</t>
  </si>
  <si>
    <t>c</t>
  </si>
  <si>
    <t>Coefficients sur la portance</t>
  </si>
  <si>
    <t>Facteur de portance calculé</t>
  </si>
  <si>
    <t>kp</t>
  </si>
  <si>
    <r>
      <t xml:space="preserve">Charges verticale centrée i </t>
    </r>
    <r>
      <rPr>
        <sz val="11"/>
        <color theme="1"/>
        <rFont val="Symbol"/>
        <family val="1"/>
        <charset val="2"/>
      </rPr>
      <t>d =</t>
    </r>
  </si>
  <si>
    <r>
      <t>Pas de talus à proximité i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</rPr>
      <t xml:space="preserve"> =</t>
    </r>
  </si>
  <si>
    <t>Coefficient d'inclinaison</t>
  </si>
  <si>
    <r>
      <t>i</t>
    </r>
    <r>
      <rPr>
        <sz val="11"/>
        <color theme="1"/>
        <rFont val="Symbol"/>
        <family val="1"/>
        <charset val="2"/>
      </rPr>
      <t>d</t>
    </r>
  </si>
  <si>
    <t>Coefficient de talus</t>
  </si>
  <si>
    <r>
      <t>i</t>
    </r>
    <r>
      <rPr>
        <sz val="11"/>
        <color theme="1"/>
        <rFont val="Symbol"/>
        <family val="1"/>
        <charset val="2"/>
      </rPr>
      <t>b</t>
    </r>
  </si>
  <si>
    <t>Contrainte nette</t>
  </si>
  <si>
    <t>qnet</t>
  </si>
  <si>
    <t>Contrainte caractéristique</t>
  </si>
  <si>
    <r>
      <t>q</t>
    </r>
    <r>
      <rPr>
        <vertAlign val="subscript"/>
        <sz val="11"/>
        <color theme="1"/>
        <rFont val="Calibri"/>
        <family val="2"/>
        <scheme val="minor"/>
      </rPr>
      <t>v;k</t>
    </r>
  </si>
  <si>
    <t>Contrainte admissible ELU</t>
  </si>
  <si>
    <r>
      <t>q</t>
    </r>
    <r>
      <rPr>
        <vertAlign val="subscript"/>
        <sz val="11"/>
        <color theme="1"/>
        <rFont val="Calibri"/>
        <family val="2"/>
        <scheme val="minor"/>
      </rPr>
      <t>ELU</t>
    </r>
  </si>
  <si>
    <r>
      <t>q</t>
    </r>
    <r>
      <rPr>
        <vertAlign val="subscript"/>
        <sz val="11"/>
        <color theme="1"/>
        <rFont val="Calibri"/>
        <family val="2"/>
        <scheme val="minor"/>
      </rPr>
      <t>ELS</t>
    </r>
  </si>
  <si>
    <t>D - Calcul des tassements</t>
  </si>
  <si>
    <t>q'ref ELS</t>
  </si>
  <si>
    <t>Contrainte effective appliquée à la base de la fondation</t>
  </si>
  <si>
    <t xml:space="preserve">Largeur de la fondation </t>
  </si>
  <si>
    <t>R = B/2</t>
  </si>
  <si>
    <t xml:space="preserve">Demi largeur de la fondation </t>
  </si>
  <si>
    <t>Profondeur de calcul sous la semelle</t>
  </si>
  <si>
    <t>8 x B</t>
  </si>
  <si>
    <t>Modules par couches</t>
  </si>
  <si>
    <t>Prof (m)</t>
  </si>
  <si>
    <t>Altitude</t>
  </si>
  <si>
    <t>E1</t>
  </si>
  <si>
    <t>R</t>
  </si>
  <si>
    <t>2 R</t>
  </si>
  <si>
    <t>E2</t>
  </si>
  <si>
    <t>5 R</t>
  </si>
  <si>
    <t>Epaisseur de terrain concernée</t>
  </si>
  <si>
    <t>E 3,5</t>
  </si>
  <si>
    <t>8 R</t>
  </si>
  <si>
    <t>16 R</t>
  </si>
  <si>
    <t>Moyennes harmoniques des modules par tranches</t>
  </si>
  <si>
    <t>E 6,8</t>
  </si>
  <si>
    <t>E 9,16</t>
  </si>
  <si>
    <t>Ec</t>
  </si>
  <si>
    <t>MPa</t>
  </si>
  <si>
    <t xml:space="preserve">Module domaine sphérique </t>
  </si>
  <si>
    <t>Module domaine déviatorique</t>
  </si>
  <si>
    <t>Ed</t>
  </si>
  <si>
    <t>Longueur L (m)</t>
  </si>
  <si>
    <t>Type de semelle</t>
  </si>
  <si>
    <t>Largeur de la semelle</t>
  </si>
  <si>
    <t>Longueur de la semelle</t>
  </si>
  <si>
    <t>Rapport  L/B</t>
  </si>
  <si>
    <t>Largeur semelle de référence</t>
  </si>
  <si>
    <t>L</t>
  </si>
  <si>
    <t>B0</t>
  </si>
  <si>
    <t>L /B</t>
  </si>
  <si>
    <t>Contrainte effective moyenne appliquée par la fondation sur le sol</t>
  </si>
  <si>
    <r>
      <t>l</t>
    </r>
    <r>
      <rPr>
        <sz val="11"/>
        <color theme="1"/>
        <rFont val="Arial"/>
        <family val="2"/>
      </rPr>
      <t>c</t>
    </r>
  </si>
  <si>
    <r>
      <t>l</t>
    </r>
    <r>
      <rPr>
        <sz val="11"/>
        <color theme="1"/>
        <rFont val="Arial"/>
        <family val="2"/>
      </rPr>
      <t>d</t>
    </r>
  </si>
  <si>
    <t>Contrainte effective initiale du sol (q'0)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</si>
  <si>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' vo</t>
    </r>
  </si>
  <si>
    <t>q'ELS</t>
  </si>
  <si>
    <t>Carré</t>
  </si>
  <si>
    <t>Coefficients de forme de la semelle</t>
  </si>
  <si>
    <t>sf</t>
  </si>
  <si>
    <t>cm</t>
  </si>
  <si>
    <t>Exercice n°4 : Calcul d'une fondation superficielle par méthode pressiomètrique selon la norme NF P 94-261</t>
  </si>
  <si>
    <t>Couches de sols situés entre D et
 D-Hr</t>
  </si>
  <si>
    <t>Ple* - Le sol est découpé en tranche de 0,05 m d'épaisseur - Moyenne géomètrique</t>
  </si>
  <si>
    <t xml:space="preserve">Coefficients à appliquer sur les contraintes </t>
  </si>
  <si>
    <t>ple* retenue  = min ( ple*; 1,5 pl mini)</t>
  </si>
  <si>
    <t>Catégorie de sol</t>
  </si>
  <si>
    <t>Argiles et limons</t>
  </si>
  <si>
    <t>Tassement total sf = Sc + Sd</t>
  </si>
  <si>
    <t>Ancrage h dans le sol d'assise  (m)</t>
  </si>
  <si>
    <t>FAV2020</t>
  </si>
  <si>
    <t>Coefficient rhéologique du sol</t>
  </si>
  <si>
    <t>Contrainte admissible ELS</t>
  </si>
  <si>
    <t>e1</t>
  </si>
  <si>
    <t>pl1</t>
  </si>
  <si>
    <t>e2</t>
  </si>
  <si>
    <t>pl2</t>
  </si>
  <si>
    <t>Z à D-Hr</t>
  </si>
  <si>
    <t>Cote de la plate-forme d'intervention après travaux  Zpf :</t>
  </si>
  <si>
    <t>Cote altimétrique d'arrêt de calcul sous la semelle  :  Z = Zpf - D -Hr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</si>
</sst>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\ 0.00"/>
    <numFmt numFmtId="165" formatCode="0.0"/>
    <numFmt numFmtId="166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74</xdr:row>
      <xdr:rowOff>190499</xdr:rowOff>
    </xdr:from>
    <xdr:to>
      <xdr:col>14</xdr:col>
      <xdr:colOff>542910</xdr:colOff>
      <xdr:row>102</xdr:row>
      <xdr:rowOff>47624</xdr:rowOff>
    </xdr:to>
    <xdr:grpSp>
      <xdr:nvGrpSpPr>
        <xdr:cNvPr id="1025" name="Group 1"/>
        <xdr:cNvGrpSpPr>
          <a:grpSpLocks noChangeAspect="1"/>
        </xdr:cNvGrpSpPr>
      </xdr:nvGrpSpPr>
      <xdr:grpSpPr bwMode="auto">
        <a:xfrm>
          <a:off x="7553325" y="18830924"/>
          <a:ext cx="4667235" cy="6981825"/>
          <a:chOff x="2739" y="-376"/>
          <a:chExt cx="5895" cy="4923"/>
        </a:xfrm>
        <a:solidFill>
          <a:schemeClr val="bg1"/>
        </a:solidFill>
      </xdr:grpSpPr>
      <xdr:sp macro="" textlink="">
        <xdr:nvSpPr>
          <xdr:cNvPr id="1082" name="AutoShape 58"/>
          <xdr:cNvSpPr>
            <a:spLocks noChangeAspect="1" noChangeArrowheads="1" noTextEdit="1"/>
          </xdr:cNvSpPr>
        </xdr:nvSpPr>
        <xdr:spPr bwMode="auto">
          <a:xfrm>
            <a:off x="2739" y="-376"/>
            <a:ext cx="5895" cy="4923"/>
          </a:xfrm>
          <a:prstGeom prst="rect">
            <a:avLst/>
          </a:prstGeom>
          <a:grpFill/>
          <a:extLst/>
        </xdr:spPr>
      </xdr:sp>
      <xdr:sp macro="" textlink="">
        <xdr:nvSpPr>
          <xdr:cNvPr id="1081" name="Line 57"/>
          <xdr:cNvSpPr>
            <a:spLocks noChangeShapeType="1"/>
          </xdr:cNvSpPr>
        </xdr:nvSpPr>
        <xdr:spPr bwMode="auto">
          <a:xfrm>
            <a:off x="3567" y="751"/>
            <a:ext cx="1" cy="343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80" name="Line 56"/>
          <xdr:cNvSpPr>
            <a:spLocks noChangeShapeType="1"/>
          </xdr:cNvSpPr>
        </xdr:nvSpPr>
        <xdr:spPr bwMode="auto">
          <a:xfrm>
            <a:off x="3293" y="789"/>
            <a:ext cx="5264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9" name="Line 55"/>
          <xdr:cNvSpPr>
            <a:spLocks noChangeShapeType="1"/>
          </xdr:cNvSpPr>
        </xdr:nvSpPr>
        <xdr:spPr bwMode="auto">
          <a:xfrm>
            <a:off x="3567" y="989"/>
            <a:ext cx="5062" cy="4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8" name="Line 54"/>
          <xdr:cNvSpPr>
            <a:spLocks noChangeShapeType="1"/>
          </xdr:cNvSpPr>
        </xdr:nvSpPr>
        <xdr:spPr bwMode="auto">
          <a:xfrm>
            <a:off x="3293" y="1189"/>
            <a:ext cx="5264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7" name="Line 53"/>
          <xdr:cNvSpPr>
            <a:spLocks noChangeShapeType="1"/>
          </xdr:cNvSpPr>
        </xdr:nvSpPr>
        <xdr:spPr bwMode="auto">
          <a:xfrm>
            <a:off x="3567" y="1790"/>
            <a:ext cx="5021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6" name="Line 52"/>
          <xdr:cNvSpPr>
            <a:spLocks noChangeShapeType="1"/>
          </xdr:cNvSpPr>
        </xdr:nvSpPr>
        <xdr:spPr bwMode="auto">
          <a:xfrm flipV="1">
            <a:off x="3567" y="1387"/>
            <a:ext cx="1012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5" name="Line 51"/>
          <xdr:cNvSpPr>
            <a:spLocks noChangeShapeType="1"/>
          </xdr:cNvSpPr>
        </xdr:nvSpPr>
        <xdr:spPr bwMode="auto">
          <a:xfrm>
            <a:off x="3293" y="1989"/>
            <a:ext cx="1215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4" name="Line 50"/>
          <xdr:cNvSpPr>
            <a:spLocks noChangeShapeType="1"/>
          </xdr:cNvSpPr>
        </xdr:nvSpPr>
        <xdr:spPr bwMode="auto">
          <a:xfrm>
            <a:off x="3567" y="2190"/>
            <a:ext cx="1012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3" name="Line 49"/>
          <xdr:cNvSpPr>
            <a:spLocks noChangeShapeType="1"/>
          </xdr:cNvSpPr>
        </xdr:nvSpPr>
        <xdr:spPr bwMode="auto">
          <a:xfrm>
            <a:off x="3293" y="2390"/>
            <a:ext cx="5264" cy="2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2" name="Line 48"/>
          <xdr:cNvSpPr>
            <a:spLocks noChangeShapeType="1"/>
          </xdr:cNvSpPr>
        </xdr:nvSpPr>
        <xdr:spPr bwMode="auto">
          <a:xfrm>
            <a:off x="3567" y="2590"/>
            <a:ext cx="1012" cy="2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1" name="Line 47"/>
          <xdr:cNvSpPr>
            <a:spLocks noChangeShapeType="1"/>
          </xdr:cNvSpPr>
        </xdr:nvSpPr>
        <xdr:spPr bwMode="auto">
          <a:xfrm>
            <a:off x="3293" y="2790"/>
            <a:ext cx="1215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70" name="Line 46"/>
          <xdr:cNvSpPr>
            <a:spLocks noChangeShapeType="1"/>
          </xdr:cNvSpPr>
        </xdr:nvSpPr>
        <xdr:spPr bwMode="auto">
          <a:xfrm>
            <a:off x="3567" y="2990"/>
            <a:ext cx="1012" cy="2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69" name="Line 45"/>
          <xdr:cNvSpPr>
            <a:spLocks noChangeShapeType="1"/>
          </xdr:cNvSpPr>
        </xdr:nvSpPr>
        <xdr:spPr bwMode="auto">
          <a:xfrm>
            <a:off x="3293" y="3190"/>
            <a:ext cx="1215" cy="4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68" name="Line 44"/>
          <xdr:cNvSpPr>
            <a:spLocks noChangeShapeType="1"/>
          </xdr:cNvSpPr>
        </xdr:nvSpPr>
        <xdr:spPr bwMode="auto">
          <a:xfrm>
            <a:off x="3293" y="3590"/>
            <a:ext cx="1215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67" name="Line 43"/>
          <xdr:cNvSpPr>
            <a:spLocks noChangeShapeType="1"/>
          </xdr:cNvSpPr>
        </xdr:nvSpPr>
        <xdr:spPr bwMode="auto">
          <a:xfrm>
            <a:off x="3567" y="3390"/>
            <a:ext cx="1012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66" name="Line 42"/>
          <xdr:cNvSpPr>
            <a:spLocks noChangeShapeType="1"/>
          </xdr:cNvSpPr>
        </xdr:nvSpPr>
        <xdr:spPr bwMode="auto">
          <a:xfrm>
            <a:off x="3567" y="3790"/>
            <a:ext cx="1012" cy="2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65" name="Line 41"/>
          <xdr:cNvSpPr>
            <a:spLocks noChangeShapeType="1"/>
          </xdr:cNvSpPr>
        </xdr:nvSpPr>
        <xdr:spPr bwMode="auto">
          <a:xfrm>
            <a:off x="3293" y="3991"/>
            <a:ext cx="5264" cy="2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64" name="Rectangle 40"/>
          <xdr:cNvSpPr>
            <a:spLocks noChangeArrowheads="1"/>
          </xdr:cNvSpPr>
        </xdr:nvSpPr>
        <xdr:spPr bwMode="auto">
          <a:xfrm>
            <a:off x="5752" y="525"/>
            <a:ext cx="772" cy="254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3" name="Line 39"/>
          <xdr:cNvSpPr>
            <a:spLocks noChangeShapeType="1"/>
          </xdr:cNvSpPr>
        </xdr:nvSpPr>
        <xdr:spPr bwMode="auto">
          <a:xfrm flipH="1">
            <a:off x="3952" y="243"/>
            <a:ext cx="1800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62" name="Line 38"/>
          <xdr:cNvSpPr>
            <a:spLocks noChangeShapeType="1"/>
          </xdr:cNvSpPr>
        </xdr:nvSpPr>
        <xdr:spPr bwMode="auto">
          <a:xfrm>
            <a:off x="5752" y="243"/>
            <a:ext cx="0" cy="38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61" name="Line 37"/>
          <xdr:cNvSpPr>
            <a:spLocks noChangeShapeType="1"/>
          </xdr:cNvSpPr>
        </xdr:nvSpPr>
        <xdr:spPr bwMode="auto">
          <a:xfrm>
            <a:off x="6524" y="243"/>
            <a:ext cx="0" cy="38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60" name="Line 36"/>
          <xdr:cNvSpPr>
            <a:spLocks noChangeShapeType="1"/>
          </xdr:cNvSpPr>
        </xdr:nvSpPr>
        <xdr:spPr bwMode="auto">
          <a:xfrm>
            <a:off x="5752" y="116"/>
            <a:ext cx="772" cy="1"/>
          </a:xfrm>
          <a:prstGeom prst="line">
            <a:avLst/>
          </a:prstGeom>
          <a:grpFill/>
          <a:ln w="15875">
            <a:solidFill>
              <a:srgbClr val="000000"/>
            </a:solidFill>
            <a:round/>
            <a:headEnd type="triangle" w="med" len="med"/>
            <a:tailEnd type="triangle" w="med" len="med"/>
          </a:ln>
          <a:extLst/>
        </xdr:spPr>
      </xdr:sp>
      <xdr:sp macro="" textlink="">
        <xdr:nvSpPr>
          <xdr:cNvPr id="1059" name="Text Box 35"/>
          <xdr:cNvSpPr txBox="1">
            <a:spLocks noChangeArrowheads="1"/>
          </xdr:cNvSpPr>
        </xdr:nvSpPr>
        <xdr:spPr bwMode="auto">
          <a:xfrm>
            <a:off x="6010" y="-138"/>
            <a:ext cx="385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1058" name="Text Box 34"/>
          <xdr:cNvSpPr txBox="1">
            <a:spLocks noChangeArrowheads="1"/>
          </xdr:cNvSpPr>
        </xdr:nvSpPr>
        <xdr:spPr bwMode="auto">
          <a:xfrm>
            <a:off x="6010" y="751"/>
            <a:ext cx="385" cy="25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E1</a:t>
            </a:r>
          </a:p>
        </xdr:txBody>
      </xdr:sp>
      <xdr:sp macro="" textlink="">
        <xdr:nvSpPr>
          <xdr:cNvPr id="1057" name="Text Box 33"/>
          <xdr:cNvSpPr txBox="1">
            <a:spLocks noChangeArrowheads="1"/>
          </xdr:cNvSpPr>
        </xdr:nvSpPr>
        <xdr:spPr bwMode="auto">
          <a:xfrm>
            <a:off x="6010" y="982"/>
            <a:ext cx="385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E2</a:t>
            </a:r>
          </a:p>
        </xdr:txBody>
      </xdr:sp>
      <xdr:sp macro="" textlink="">
        <xdr:nvSpPr>
          <xdr:cNvPr id="1056" name="Line 32"/>
          <xdr:cNvSpPr>
            <a:spLocks noChangeShapeType="1"/>
          </xdr:cNvSpPr>
        </xdr:nvSpPr>
        <xdr:spPr bwMode="auto">
          <a:xfrm flipV="1">
            <a:off x="3293" y="1574"/>
            <a:ext cx="1215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  <xdr:sp macro="" textlink="">
        <xdr:nvSpPr>
          <xdr:cNvPr id="1055" name="Text Box 31"/>
          <xdr:cNvSpPr txBox="1">
            <a:spLocks noChangeArrowheads="1"/>
          </xdr:cNvSpPr>
        </xdr:nvSpPr>
        <xdr:spPr bwMode="auto">
          <a:xfrm>
            <a:off x="6010" y="1387"/>
            <a:ext cx="843" cy="24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 3,5</a:t>
            </a:r>
          </a:p>
        </xdr:txBody>
      </xdr:sp>
      <xdr:sp macro="" textlink="">
        <xdr:nvSpPr>
          <xdr:cNvPr id="1054" name="Text Box 30"/>
          <xdr:cNvSpPr txBox="1">
            <a:spLocks noChangeArrowheads="1"/>
          </xdr:cNvSpPr>
        </xdr:nvSpPr>
        <xdr:spPr bwMode="auto">
          <a:xfrm>
            <a:off x="6010" y="1895"/>
            <a:ext cx="627" cy="29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 6,8</a:t>
            </a:r>
          </a:p>
        </xdr:txBody>
      </xdr:sp>
      <xdr:sp macro="" textlink="">
        <xdr:nvSpPr>
          <xdr:cNvPr id="1053" name="Text Box 29"/>
          <xdr:cNvSpPr txBox="1">
            <a:spLocks noChangeArrowheads="1"/>
          </xdr:cNvSpPr>
        </xdr:nvSpPr>
        <xdr:spPr bwMode="auto">
          <a:xfrm>
            <a:off x="3695" y="751"/>
            <a:ext cx="257" cy="2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</xdr:txBody>
      </xdr:sp>
      <xdr:sp macro="" textlink="">
        <xdr:nvSpPr>
          <xdr:cNvPr id="1052" name="Text Box 28"/>
          <xdr:cNvSpPr txBox="1">
            <a:spLocks noChangeArrowheads="1"/>
          </xdr:cNvSpPr>
        </xdr:nvSpPr>
        <xdr:spPr bwMode="auto">
          <a:xfrm>
            <a:off x="3695" y="982"/>
            <a:ext cx="257" cy="25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  <xdr:sp macro="" textlink="">
        <xdr:nvSpPr>
          <xdr:cNvPr id="1051" name="Text Box 27"/>
          <xdr:cNvSpPr txBox="1">
            <a:spLocks noChangeArrowheads="1"/>
          </xdr:cNvSpPr>
        </xdr:nvSpPr>
        <xdr:spPr bwMode="auto">
          <a:xfrm>
            <a:off x="3695" y="1150"/>
            <a:ext cx="257" cy="26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</a:t>
            </a:r>
          </a:p>
        </xdr:txBody>
      </xdr:sp>
      <xdr:sp macro="" textlink="">
        <xdr:nvSpPr>
          <xdr:cNvPr id="1050" name="Text Box 26"/>
          <xdr:cNvSpPr txBox="1">
            <a:spLocks noChangeArrowheads="1"/>
          </xdr:cNvSpPr>
        </xdr:nvSpPr>
        <xdr:spPr bwMode="auto">
          <a:xfrm>
            <a:off x="3695" y="1378"/>
            <a:ext cx="25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</a:t>
            </a:r>
          </a:p>
        </xdr:txBody>
      </xdr:sp>
      <xdr:sp macro="" textlink="">
        <xdr:nvSpPr>
          <xdr:cNvPr id="1049" name="Text Box 25"/>
          <xdr:cNvSpPr txBox="1">
            <a:spLocks noChangeArrowheads="1"/>
          </xdr:cNvSpPr>
        </xdr:nvSpPr>
        <xdr:spPr bwMode="auto">
          <a:xfrm>
            <a:off x="3695" y="1534"/>
            <a:ext cx="25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</a:t>
            </a:r>
          </a:p>
        </xdr:txBody>
      </xdr:sp>
      <xdr:sp macro="" textlink="">
        <xdr:nvSpPr>
          <xdr:cNvPr id="1048" name="Text Box 24"/>
          <xdr:cNvSpPr txBox="1">
            <a:spLocks noChangeArrowheads="1"/>
          </xdr:cNvSpPr>
        </xdr:nvSpPr>
        <xdr:spPr bwMode="auto">
          <a:xfrm>
            <a:off x="3695" y="1768"/>
            <a:ext cx="25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</a:t>
            </a:r>
          </a:p>
        </xdr:txBody>
      </xdr:sp>
      <xdr:sp macro="" textlink="">
        <xdr:nvSpPr>
          <xdr:cNvPr id="1047" name="Text Box 23"/>
          <xdr:cNvSpPr txBox="1">
            <a:spLocks noChangeArrowheads="1"/>
          </xdr:cNvSpPr>
        </xdr:nvSpPr>
        <xdr:spPr bwMode="auto">
          <a:xfrm>
            <a:off x="3695" y="1943"/>
            <a:ext cx="25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7</a:t>
            </a:r>
          </a:p>
        </xdr:txBody>
      </xdr:sp>
      <xdr:sp macro="" textlink="">
        <xdr:nvSpPr>
          <xdr:cNvPr id="1046" name="Text Box 22"/>
          <xdr:cNvSpPr txBox="1">
            <a:spLocks noChangeArrowheads="1"/>
          </xdr:cNvSpPr>
        </xdr:nvSpPr>
        <xdr:spPr bwMode="auto">
          <a:xfrm>
            <a:off x="3695" y="2149"/>
            <a:ext cx="25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8</a:t>
            </a:r>
          </a:p>
        </xdr:txBody>
      </xdr:sp>
      <xdr:sp macro="" textlink="">
        <xdr:nvSpPr>
          <xdr:cNvPr id="1045" name="Text Box 21"/>
          <xdr:cNvSpPr txBox="1">
            <a:spLocks noChangeArrowheads="1"/>
          </xdr:cNvSpPr>
        </xdr:nvSpPr>
        <xdr:spPr bwMode="auto">
          <a:xfrm>
            <a:off x="3695" y="2390"/>
            <a:ext cx="257" cy="25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</a:t>
            </a:r>
          </a:p>
        </xdr:txBody>
      </xdr: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3695" y="2551"/>
            <a:ext cx="38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</a:t>
            </a:r>
          </a:p>
        </xdr:txBody>
      </xdr:sp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3695" y="2784"/>
            <a:ext cx="38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11</a:t>
            </a:r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3695" y="2999"/>
            <a:ext cx="387" cy="2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12</a:t>
            </a:r>
          </a:p>
        </xdr:txBody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3695" y="3165"/>
            <a:ext cx="387" cy="2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13</a:t>
            </a:r>
          </a:p>
        </xdr:txBody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3695" y="3379"/>
            <a:ext cx="387" cy="25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14</a:t>
            </a:r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3695" y="3547"/>
            <a:ext cx="38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15</a:t>
            </a: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3695" y="3801"/>
            <a:ext cx="38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16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6010" y="2911"/>
            <a:ext cx="843" cy="35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 9,16</a:t>
            </a:r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2924" y="624"/>
            <a:ext cx="386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2924" y="1006"/>
            <a:ext cx="387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3052" y="1514"/>
            <a:ext cx="386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2924" y="1414"/>
            <a:ext cx="386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2B</a:t>
            </a:r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2924" y="1855"/>
            <a:ext cx="515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3B</a:t>
            </a:r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2924" y="2276"/>
            <a:ext cx="386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4B</a:t>
            </a: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2924" y="2657"/>
            <a:ext cx="386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5B</a:t>
            </a: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2924" y="3038"/>
            <a:ext cx="386" cy="25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6B</a:t>
            </a: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924" y="3420"/>
            <a:ext cx="386" cy="25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7B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924" y="3855"/>
            <a:ext cx="386" cy="25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81597" tIns="40797" rIns="81597" bIns="40797" anchor="t" upright="1"/>
          <a:lstStyle/>
          <a:p>
            <a:pPr algn="l" rtl="0">
              <a:defRPr sz="1000"/>
            </a:pPr>
            <a:r>
              <a:rPr lang="fr-FR" sz="9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8B</a:t>
            </a:r>
          </a:p>
        </xdr:txBody>
      </xdr:sp>
      <xdr:sp macro="" textlink="">
        <xdr:nvSpPr>
          <xdr:cNvPr id="1026" name="Line 2"/>
          <xdr:cNvSpPr>
            <a:spLocks noChangeShapeType="1"/>
          </xdr:cNvSpPr>
        </xdr:nvSpPr>
        <xdr:spPr bwMode="auto">
          <a:xfrm>
            <a:off x="6503" y="266"/>
            <a:ext cx="1733" cy="1"/>
          </a:xfrm>
          <a:prstGeom prst="line">
            <a:avLst/>
          </a:prstGeom>
          <a:grpFill/>
          <a:ln w="9525">
            <a:solidFill>
              <a:srgbClr val="000000"/>
            </a:solidFill>
            <a:round/>
            <a:headEnd/>
            <a:tailEnd/>
          </a:ln>
          <a:extLst/>
        </xdr:spPr>
      </xdr:sp>
    </xdr:grpSp>
    <xdr:clientData/>
  </xdr:twoCellAnchor>
  <xdr:twoCellAnchor>
    <xdr:from>
      <xdr:col>10</xdr:col>
      <xdr:colOff>466725</xdr:colOff>
      <xdr:row>40</xdr:row>
      <xdr:rowOff>38100</xdr:rowOff>
    </xdr:from>
    <xdr:to>
      <xdr:col>16</xdr:col>
      <xdr:colOff>752475</xdr:colOff>
      <xdr:row>55</xdr:row>
      <xdr:rowOff>95250</xdr:rowOff>
    </xdr:to>
    <xdr:pic>
      <xdr:nvPicPr>
        <xdr:cNvPr id="60" name="Imag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" r="2435"/>
        <a:stretch>
          <a:fillRect/>
        </a:stretch>
      </xdr:blipFill>
      <xdr:spPr bwMode="auto">
        <a:xfrm>
          <a:off x="8696325" y="9915525"/>
          <a:ext cx="4857750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7"/>
  <sheetViews>
    <sheetView showGridLines="0" tabSelected="1" topLeftCell="A34" workbookViewId="0">
      <selection activeCell="L38" sqref="L38"/>
    </sheetView>
  </sheetViews>
  <sheetFormatPr baseColWidth="10" defaultRowHeight="15" x14ac:dyDescent="0.25"/>
  <cols>
    <col min="1" max="1" width="8.140625" style="15" customWidth="1"/>
    <col min="2" max="2" width="16.28515625" style="15" customWidth="1"/>
    <col min="3" max="3" width="8.7109375" style="15" customWidth="1"/>
    <col min="4" max="4" width="6.85546875" style="15" customWidth="1"/>
    <col min="5" max="5" width="15.42578125" style="15" customWidth="1"/>
    <col min="6" max="6" width="17.42578125" style="15" customWidth="1"/>
    <col min="7" max="7" width="14.5703125" style="15" customWidth="1"/>
    <col min="8" max="8" width="11.42578125" style="15"/>
    <col min="9" max="9" width="14" style="15" customWidth="1"/>
    <col min="10" max="10" width="16.5703125" style="15" customWidth="1"/>
    <col min="11" max="16384" width="11.42578125" style="15"/>
  </cols>
  <sheetData>
    <row r="1" spans="2:22" ht="20.100000000000001" customHeight="1" x14ac:dyDescent="0.25"/>
    <row r="2" spans="2:22" ht="20.100000000000001" customHeight="1" x14ac:dyDescent="0.25">
      <c r="E2" s="89" t="s">
        <v>0</v>
      </c>
      <c r="F2" s="89"/>
      <c r="G2" s="89"/>
      <c r="H2" s="89"/>
      <c r="V2" s="15" t="s">
        <v>139</v>
      </c>
    </row>
    <row r="3" spans="2:22" ht="20.100000000000001" customHeight="1" x14ac:dyDescent="0.25">
      <c r="E3" s="89" t="s">
        <v>1</v>
      </c>
      <c r="F3" s="89"/>
      <c r="G3" s="89"/>
      <c r="H3" s="89"/>
    </row>
    <row r="4" spans="2:22" ht="20.100000000000001" customHeight="1" x14ac:dyDescent="0.25">
      <c r="F4" s="8"/>
    </row>
    <row r="5" spans="2:22" ht="20.100000000000001" customHeight="1" x14ac:dyDescent="0.25">
      <c r="B5" s="88" t="s">
        <v>130</v>
      </c>
      <c r="C5" s="88"/>
      <c r="D5" s="88"/>
      <c r="E5" s="88"/>
      <c r="F5" s="88"/>
      <c r="G5" s="88"/>
      <c r="H5" s="88"/>
      <c r="I5" s="88"/>
      <c r="J5" s="88"/>
    </row>
    <row r="6" spans="2:22" ht="20.100000000000001" customHeight="1" x14ac:dyDescent="0.25"/>
    <row r="7" spans="2:22" ht="20.100000000000001" customHeight="1" x14ac:dyDescent="0.25">
      <c r="B7" s="16" t="s">
        <v>17</v>
      </c>
      <c r="C7" s="16"/>
    </row>
    <row r="8" spans="2:22" ht="20.100000000000001" customHeight="1" x14ac:dyDescent="0.25"/>
    <row r="9" spans="2:22" ht="20.100000000000001" customHeight="1" x14ac:dyDescent="0.25">
      <c r="B9" s="56" t="s">
        <v>19</v>
      </c>
      <c r="C9" s="57"/>
      <c r="D9" s="57"/>
      <c r="E9" s="57"/>
      <c r="F9" s="58"/>
      <c r="G9" s="17">
        <v>100</v>
      </c>
      <c r="I9" s="18" t="s">
        <v>16</v>
      </c>
      <c r="J9" s="17">
        <v>98</v>
      </c>
    </row>
    <row r="10" spans="2:22" ht="20.100000000000001" customHeight="1" x14ac:dyDescent="0.25"/>
    <row r="11" spans="2:22" ht="20.100000000000001" customHeight="1" x14ac:dyDescent="0.25">
      <c r="B11" s="2" t="s">
        <v>2</v>
      </c>
      <c r="C11" s="72" t="s">
        <v>57</v>
      </c>
      <c r="D11" s="73"/>
      <c r="E11" s="73"/>
      <c r="F11" s="74"/>
      <c r="G11" s="2" t="s">
        <v>3</v>
      </c>
      <c r="H11" s="2" t="s">
        <v>6</v>
      </c>
      <c r="I11" s="2" t="s">
        <v>4</v>
      </c>
      <c r="J11" s="19" t="s">
        <v>5</v>
      </c>
    </row>
    <row r="12" spans="2:22" ht="20.100000000000001" customHeight="1" x14ac:dyDescent="0.25">
      <c r="B12" s="2">
        <v>1</v>
      </c>
      <c r="C12" s="90" t="s">
        <v>10</v>
      </c>
      <c r="D12" s="91"/>
      <c r="E12" s="91"/>
      <c r="F12" s="92"/>
      <c r="G12" s="17">
        <v>99.2</v>
      </c>
      <c r="H12" s="11">
        <v>3</v>
      </c>
      <c r="I12" s="11">
        <v>0.3</v>
      </c>
      <c r="J12" s="11">
        <v>0.67</v>
      </c>
    </row>
    <row r="13" spans="2:22" ht="20.100000000000001" customHeight="1" x14ac:dyDescent="0.25">
      <c r="B13" s="2">
        <v>2</v>
      </c>
      <c r="C13" s="90" t="s">
        <v>11</v>
      </c>
      <c r="D13" s="91"/>
      <c r="E13" s="91"/>
      <c r="F13" s="92"/>
      <c r="G13" s="17">
        <v>98</v>
      </c>
      <c r="H13" s="11">
        <v>10</v>
      </c>
      <c r="I13" s="3">
        <v>1</v>
      </c>
      <c r="J13" s="20">
        <v>0.67</v>
      </c>
    </row>
    <row r="14" spans="2:22" ht="20.100000000000001" customHeight="1" x14ac:dyDescent="0.25">
      <c r="B14" s="2">
        <v>3</v>
      </c>
      <c r="C14" s="90" t="s">
        <v>12</v>
      </c>
      <c r="D14" s="91"/>
      <c r="E14" s="91"/>
      <c r="F14" s="92"/>
      <c r="G14" s="17">
        <v>95</v>
      </c>
      <c r="H14" s="11">
        <v>20</v>
      </c>
      <c r="I14" s="3">
        <v>2</v>
      </c>
      <c r="J14" s="20">
        <v>0.67</v>
      </c>
    </row>
    <row r="15" spans="2:22" ht="20.100000000000001" customHeight="1" x14ac:dyDescent="0.25">
      <c r="B15" s="2">
        <v>4</v>
      </c>
      <c r="C15" s="90" t="s">
        <v>13</v>
      </c>
      <c r="D15" s="91"/>
      <c r="E15" s="91"/>
      <c r="F15" s="92"/>
      <c r="G15" s="17" t="s">
        <v>7</v>
      </c>
      <c r="H15" s="11">
        <v>40</v>
      </c>
      <c r="I15" s="3">
        <v>4</v>
      </c>
      <c r="J15" s="20">
        <v>0.5</v>
      </c>
    </row>
    <row r="16" spans="2:22" ht="20.100000000000001" customHeight="1" x14ac:dyDescent="0.25"/>
    <row r="17" spans="2:10" ht="20.100000000000001" customHeight="1" x14ac:dyDescent="0.25">
      <c r="B17" s="21" t="s">
        <v>8</v>
      </c>
      <c r="C17" s="22"/>
      <c r="D17" s="10"/>
      <c r="E17" s="2"/>
      <c r="F17" s="3">
        <v>18</v>
      </c>
      <c r="G17" s="72" t="s">
        <v>9</v>
      </c>
      <c r="H17" s="73"/>
      <c r="I17" s="74"/>
      <c r="J17" s="3">
        <v>22</v>
      </c>
    </row>
    <row r="18" spans="2:10" ht="20.100000000000001" customHeight="1" x14ac:dyDescent="0.25"/>
    <row r="19" spans="2:10" ht="20.100000000000001" customHeight="1" x14ac:dyDescent="0.25">
      <c r="B19" s="56" t="s">
        <v>147</v>
      </c>
      <c r="C19" s="57"/>
      <c r="D19" s="57"/>
      <c r="E19" s="57"/>
      <c r="F19" s="57"/>
      <c r="G19" s="58"/>
      <c r="H19" s="17">
        <v>99.7</v>
      </c>
    </row>
    <row r="20" spans="2:10" ht="20.100000000000001" customHeight="1" x14ac:dyDescent="0.25"/>
    <row r="21" spans="2:10" ht="20.100000000000001" customHeight="1" x14ac:dyDescent="0.25">
      <c r="B21" s="16" t="s">
        <v>18</v>
      </c>
      <c r="C21" s="16"/>
    </row>
    <row r="22" spans="2:10" ht="20.100000000000001" customHeight="1" x14ac:dyDescent="0.25"/>
    <row r="23" spans="2:10" ht="20.100000000000001" customHeight="1" x14ac:dyDescent="0.25">
      <c r="B23" s="38" t="s">
        <v>14</v>
      </c>
      <c r="C23" s="46" t="s">
        <v>111</v>
      </c>
      <c r="D23" s="46"/>
      <c r="E23" s="46" t="s">
        <v>15</v>
      </c>
      <c r="F23" s="46"/>
      <c r="G23" s="46" t="s">
        <v>135</v>
      </c>
      <c r="H23" s="46"/>
      <c r="I23" s="46" t="s">
        <v>138</v>
      </c>
      <c r="J23" s="46"/>
    </row>
    <row r="24" spans="2:10" ht="20.100000000000001" customHeight="1" x14ac:dyDescent="0.25">
      <c r="B24" s="39">
        <v>0.7</v>
      </c>
      <c r="C24" s="97">
        <v>0.7</v>
      </c>
      <c r="D24" s="97"/>
      <c r="E24" s="70" t="s">
        <v>11</v>
      </c>
      <c r="F24" s="71"/>
      <c r="G24" s="70" t="s">
        <v>136</v>
      </c>
      <c r="H24" s="71"/>
      <c r="I24" s="63">
        <v>0.3</v>
      </c>
      <c r="J24" s="64"/>
    </row>
    <row r="25" spans="2:10" ht="20.100000000000001" customHeight="1" x14ac:dyDescent="0.25"/>
    <row r="26" spans="2:10" ht="20.100000000000001" customHeight="1" x14ac:dyDescent="0.25"/>
    <row r="27" spans="2:10" ht="20.100000000000001" customHeight="1" x14ac:dyDescent="0.25">
      <c r="B27" s="16" t="s">
        <v>20</v>
      </c>
      <c r="C27" s="16"/>
    </row>
    <row r="28" spans="2:10" ht="20.100000000000001" customHeight="1" x14ac:dyDescent="0.25">
      <c r="B28" s="16"/>
      <c r="C28" s="16"/>
    </row>
    <row r="29" spans="2:10" ht="20.100000000000001" customHeight="1" x14ac:dyDescent="0.25">
      <c r="B29" s="66" t="s">
        <v>133</v>
      </c>
      <c r="C29" s="66"/>
      <c r="D29" s="66"/>
      <c r="E29" s="66"/>
      <c r="F29" s="66"/>
      <c r="G29" s="66"/>
      <c r="H29" s="66"/>
    </row>
    <row r="30" spans="2:10" ht="20.100000000000001" customHeight="1" x14ac:dyDescent="0.25">
      <c r="B30" s="23" t="s">
        <v>70</v>
      </c>
      <c r="C30" s="24"/>
      <c r="D30" s="25"/>
      <c r="E30" s="3">
        <v>1</v>
      </c>
      <c r="F30" s="21" t="s">
        <v>71</v>
      </c>
      <c r="G30" s="22"/>
      <c r="H30" s="3">
        <v>1</v>
      </c>
    </row>
    <row r="31" spans="2:10" ht="20.100000000000001" customHeight="1" x14ac:dyDescent="0.25"/>
    <row r="32" spans="2:10" ht="20.100000000000001" customHeight="1" x14ac:dyDescent="0.25">
      <c r="B32" s="46" t="s">
        <v>21</v>
      </c>
      <c r="C32" s="46"/>
      <c r="D32" s="46"/>
      <c r="E32" s="46"/>
      <c r="F32" s="46"/>
      <c r="G32" s="69" t="s">
        <v>25</v>
      </c>
      <c r="H32" s="69" t="s">
        <v>26</v>
      </c>
      <c r="I32" s="69" t="s">
        <v>27</v>
      </c>
      <c r="J32" s="69"/>
    </row>
    <row r="33" spans="2:10" ht="36.75" customHeight="1" x14ac:dyDescent="0.25">
      <c r="B33" s="1" t="s">
        <v>22</v>
      </c>
      <c r="C33" s="59" t="s">
        <v>24</v>
      </c>
      <c r="D33" s="93"/>
      <c r="E33" s="60"/>
      <c r="F33" s="2" t="s">
        <v>23</v>
      </c>
      <c r="G33" s="69"/>
      <c r="H33" s="69"/>
      <c r="I33" s="69"/>
      <c r="J33" s="69"/>
    </row>
    <row r="34" spans="2:10" ht="20.100000000000001" customHeight="1" x14ac:dyDescent="0.25">
      <c r="B34" s="2" t="s">
        <v>28</v>
      </c>
      <c r="C34" s="72" t="s">
        <v>28</v>
      </c>
      <c r="D34" s="73"/>
      <c r="E34" s="74"/>
      <c r="F34" s="2" t="s">
        <v>28</v>
      </c>
      <c r="G34" s="2" t="s">
        <v>29</v>
      </c>
      <c r="H34" s="2" t="s">
        <v>30</v>
      </c>
      <c r="I34" s="46" t="s">
        <v>31</v>
      </c>
      <c r="J34" s="46"/>
    </row>
    <row r="35" spans="2:10" ht="20.100000000000001" customHeight="1" x14ac:dyDescent="0.25">
      <c r="B35" s="26">
        <f>+G9</f>
        <v>100</v>
      </c>
      <c r="C35" s="94">
        <f>+G12-I24</f>
        <v>98.9</v>
      </c>
      <c r="D35" s="95"/>
      <c r="E35" s="96"/>
      <c r="F35" s="26">
        <f>+J9</f>
        <v>98</v>
      </c>
      <c r="G35" s="27">
        <f>+G9-C35</f>
        <v>1.0999999999999943</v>
      </c>
      <c r="H35" s="27">
        <f>+F17</f>
        <v>18</v>
      </c>
      <c r="I35" s="67">
        <f>+H35*G35</f>
        <v>19.799999999999898</v>
      </c>
      <c r="J35" s="68"/>
    </row>
    <row r="36" spans="2:10" ht="20.100000000000001" customHeight="1" x14ac:dyDescent="0.25"/>
    <row r="37" spans="2:10" ht="20.100000000000001" customHeight="1" x14ac:dyDescent="0.25"/>
    <row r="38" spans="2:10" ht="20.100000000000001" customHeight="1" x14ac:dyDescent="0.25">
      <c r="B38" s="56" t="s">
        <v>32</v>
      </c>
      <c r="C38" s="57"/>
      <c r="D38" s="57"/>
      <c r="E38" s="57"/>
      <c r="F38" s="57"/>
      <c r="G38" s="58"/>
      <c r="H38" s="2" t="s">
        <v>33</v>
      </c>
      <c r="I38" s="2" t="s">
        <v>29</v>
      </c>
      <c r="J38" s="27">
        <f>+B24</f>
        <v>0.7</v>
      </c>
    </row>
    <row r="39" spans="2:10" ht="20.100000000000001" customHeight="1" x14ac:dyDescent="0.25">
      <c r="B39" s="56" t="s">
        <v>34</v>
      </c>
      <c r="C39" s="57"/>
      <c r="D39" s="57"/>
      <c r="E39" s="57"/>
      <c r="F39" s="57"/>
      <c r="G39" s="58"/>
      <c r="H39" s="2" t="s">
        <v>35</v>
      </c>
      <c r="I39" s="2" t="s">
        <v>29</v>
      </c>
      <c r="J39" s="27">
        <f>+H19-C35</f>
        <v>0.79999999999999716</v>
      </c>
    </row>
    <row r="40" spans="2:10" ht="20.100000000000001" customHeight="1" x14ac:dyDescent="0.25">
      <c r="B40" s="56" t="s">
        <v>36</v>
      </c>
      <c r="C40" s="57"/>
      <c r="D40" s="57"/>
      <c r="E40" s="57"/>
      <c r="F40" s="57"/>
      <c r="G40" s="58"/>
      <c r="H40" s="2" t="s">
        <v>37</v>
      </c>
      <c r="I40" s="2" t="s">
        <v>31</v>
      </c>
      <c r="J40" s="27">
        <f>+I35</f>
        <v>19.799999999999898</v>
      </c>
    </row>
    <row r="41" spans="2:10" ht="20.100000000000001" customHeight="1" x14ac:dyDescent="0.25">
      <c r="B41" s="52" t="s">
        <v>38</v>
      </c>
      <c r="C41" s="52"/>
      <c r="D41" s="52"/>
      <c r="E41" s="52"/>
      <c r="F41" s="52"/>
      <c r="G41" s="52"/>
      <c r="H41" s="2" t="s">
        <v>39</v>
      </c>
      <c r="I41" s="2" t="s">
        <v>29</v>
      </c>
      <c r="J41" s="27">
        <f>1.5*B24</f>
        <v>1.0499999999999998</v>
      </c>
    </row>
    <row r="42" spans="2:10" ht="20.100000000000001" customHeight="1" x14ac:dyDescent="0.25">
      <c r="B42" s="52" t="s">
        <v>148</v>
      </c>
      <c r="C42" s="52"/>
      <c r="D42" s="52"/>
      <c r="E42" s="52"/>
      <c r="F42" s="52"/>
      <c r="G42" s="52"/>
      <c r="H42" s="2" t="s">
        <v>146</v>
      </c>
      <c r="I42" s="2" t="s">
        <v>28</v>
      </c>
      <c r="J42" s="26">
        <f>+C35-J41</f>
        <v>97.850000000000009</v>
      </c>
    </row>
    <row r="43" spans="2:10" ht="20.100000000000001" customHeight="1" x14ac:dyDescent="0.25">
      <c r="B43" s="75" t="s">
        <v>131</v>
      </c>
      <c r="C43" s="76"/>
      <c r="D43" s="75" t="s">
        <v>40</v>
      </c>
      <c r="E43" s="76"/>
      <c r="F43" s="56" t="s">
        <v>57</v>
      </c>
      <c r="G43" s="58"/>
      <c r="H43" s="85" t="s">
        <v>11</v>
      </c>
      <c r="I43" s="85"/>
      <c r="J43" s="86"/>
    </row>
    <row r="44" spans="2:10" ht="20.100000000000001" customHeight="1" x14ac:dyDescent="0.25">
      <c r="B44" s="77"/>
      <c r="C44" s="78"/>
      <c r="D44" s="77"/>
      <c r="E44" s="78"/>
      <c r="F44" s="21" t="s">
        <v>42</v>
      </c>
      <c r="G44" s="22"/>
      <c r="H44" s="2" t="s">
        <v>142</v>
      </c>
      <c r="I44" s="2" t="s">
        <v>29</v>
      </c>
      <c r="J44" s="27">
        <f>+C35-G13</f>
        <v>0.90000000000000568</v>
      </c>
    </row>
    <row r="45" spans="2:10" ht="20.100000000000001" customHeight="1" x14ac:dyDescent="0.25">
      <c r="B45" s="77"/>
      <c r="C45" s="78"/>
      <c r="D45" s="79"/>
      <c r="E45" s="80"/>
      <c r="F45" s="21" t="s">
        <v>43</v>
      </c>
      <c r="G45" s="22"/>
      <c r="H45" s="2" t="s">
        <v>143</v>
      </c>
      <c r="I45" s="2" t="s">
        <v>31</v>
      </c>
      <c r="J45" s="28">
        <f>+I13*1000</f>
        <v>1000</v>
      </c>
    </row>
    <row r="46" spans="2:10" ht="20.100000000000001" customHeight="1" x14ac:dyDescent="0.25">
      <c r="B46" s="77"/>
      <c r="C46" s="78"/>
      <c r="D46" s="75" t="s">
        <v>41</v>
      </c>
      <c r="E46" s="76"/>
      <c r="F46" s="56" t="s">
        <v>57</v>
      </c>
      <c r="G46" s="58"/>
      <c r="H46" s="85" t="s">
        <v>12</v>
      </c>
      <c r="I46" s="85"/>
      <c r="J46" s="86"/>
    </row>
    <row r="47" spans="2:10" ht="20.100000000000001" customHeight="1" x14ac:dyDescent="0.25">
      <c r="B47" s="77"/>
      <c r="C47" s="78"/>
      <c r="D47" s="77"/>
      <c r="E47" s="78"/>
      <c r="F47" s="21" t="s">
        <v>42</v>
      </c>
      <c r="G47" s="22"/>
      <c r="H47" s="2" t="s">
        <v>144</v>
      </c>
      <c r="I47" s="2" t="s">
        <v>29</v>
      </c>
      <c r="J47" s="27">
        <f>+G13-J42</f>
        <v>0.14999999999999147</v>
      </c>
    </row>
    <row r="48" spans="2:10" ht="20.100000000000001" customHeight="1" x14ac:dyDescent="0.25">
      <c r="B48" s="79"/>
      <c r="C48" s="80"/>
      <c r="D48" s="79"/>
      <c r="E48" s="80"/>
      <c r="F48" s="21" t="s">
        <v>43</v>
      </c>
      <c r="G48" s="22"/>
      <c r="H48" s="2" t="s">
        <v>145</v>
      </c>
      <c r="I48" s="2" t="s">
        <v>31</v>
      </c>
      <c r="J48" s="28">
        <f>+I14*1000</f>
        <v>2000</v>
      </c>
    </row>
    <row r="49" spans="2:10" ht="20.100000000000001" customHeight="1" x14ac:dyDescent="0.25">
      <c r="B49" s="52" t="s">
        <v>44</v>
      </c>
      <c r="C49" s="52"/>
      <c r="D49" s="52"/>
      <c r="E49" s="52"/>
      <c r="F49" s="52"/>
      <c r="G49" s="52"/>
      <c r="H49" s="2" t="s">
        <v>45</v>
      </c>
      <c r="I49" s="2" t="s">
        <v>31</v>
      </c>
      <c r="J49" s="29">
        <v>1000</v>
      </c>
    </row>
    <row r="50" spans="2:10" ht="20.100000000000001" customHeight="1" x14ac:dyDescent="0.25">
      <c r="B50" s="56" t="s">
        <v>46</v>
      </c>
      <c r="C50" s="57"/>
      <c r="D50" s="57"/>
      <c r="E50" s="57"/>
      <c r="F50" s="57"/>
      <c r="G50" s="58"/>
      <c r="H50" s="2" t="s">
        <v>47</v>
      </c>
      <c r="I50" s="2" t="s">
        <v>31</v>
      </c>
      <c r="J50" s="28">
        <f>+J49*1.5</f>
        <v>1500</v>
      </c>
    </row>
    <row r="51" spans="2:10" ht="20.100000000000001" customHeight="1" x14ac:dyDescent="0.25">
      <c r="B51" s="52" t="s">
        <v>132</v>
      </c>
      <c r="C51" s="52"/>
      <c r="D51" s="52"/>
      <c r="E51" s="52"/>
      <c r="F51" s="52"/>
      <c r="G51" s="52"/>
      <c r="H51" s="2" t="s">
        <v>48</v>
      </c>
      <c r="I51" s="2" t="s">
        <v>31</v>
      </c>
      <c r="J51" s="30">
        <f>+(J45^J44*J48^J47)^(1/J41)</f>
        <v>1104.0895136737861</v>
      </c>
    </row>
    <row r="52" spans="2:10" ht="20.100000000000001" customHeight="1" x14ac:dyDescent="0.25">
      <c r="B52" s="56" t="s">
        <v>134</v>
      </c>
      <c r="C52" s="57"/>
      <c r="D52" s="57"/>
      <c r="E52" s="57"/>
      <c r="F52" s="57"/>
      <c r="G52" s="58"/>
      <c r="H52" s="2" t="s">
        <v>50</v>
      </c>
      <c r="I52" s="2" t="s">
        <v>51</v>
      </c>
      <c r="J52" s="30">
        <f>+MIN(J51,J50)</f>
        <v>1104.0895136737861</v>
      </c>
    </row>
    <row r="53" spans="2:10" ht="20.100000000000001" customHeight="1" x14ac:dyDescent="0.25">
      <c r="B53" s="55" t="s">
        <v>49</v>
      </c>
      <c r="C53" s="55"/>
      <c r="D53" s="52"/>
      <c r="E53" s="52"/>
      <c r="F53" s="52"/>
      <c r="G53" s="52"/>
      <c r="H53" s="31" t="s">
        <v>52</v>
      </c>
      <c r="I53" s="2" t="s">
        <v>31</v>
      </c>
      <c r="J53" s="28">
        <f>+(H19-G12)*I12*1000+I24*I13*1000</f>
        <v>450</v>
      </c>
    </row>
    <row r="54" spans="2:10" ht="20.100000000000001" customHeight="1" x14ac:dyDescent="0.25">
      <c r="B54" s="56" t="s">
        <v>53</v>
      </c>
      <c r="C54" s="57"/>
      <c r="D54" s="57"/>
      <c r="E54" s="57"/>
      <c r="F54" s="57"/>
      <c r="G54" s="58"/>
      <c r="H54" s="2" t="s">
        <v>54</v>
      </c>
      <c r="I54" s="2" t="s">
        <v>29</v>
      </c>
      <c r="J54" s="32">
        <f>+J53/J52</f>
        <v>0.40757564891876769</v>
      </c>
    </row>
    <row r="55" spans="2:10" ht="20.100000000000001" customHeight="1" x14ac:dyDescent="0.25">
      <c r="B55" s="52" t="s">
        <v>55</v>
      </c>
      <c r="C55" s="52"/>
      <c r="D55" s="52"/>
      <c r="E55" s="52"/>
      <c r="F55" s="52"/>
      <c r="G55" s="52"/>
      <c r="H55" s="2" t="s">
        <v>56</v>
      </c>
      <c r="I55" s="2" t="s">
        <v>29</v>
      </c>
      <c r="J55" s="32">
        <f>+J54/J38</f>
        <v>0.58225092702681103</v>
      </c>
    </row>
    <row r="56" spans="2:10" ht="20.100000000000001" customHeight="1" x14ac:dyDescent="0.25">
      <c r="B56" s="52" t="s">
        <v>58</v>
      </c>
      <c r="C56" s="52"/>
      <c r="D56" s="52"/>
      <c r="E56" s="52"/>
      <c r="F56" s="52"/>
      <c r="G56" s="52"/>
      <c r="H56" s="53" t="str">
        <f>+E24</f>
        <v>Schiste décomposé (Sch1)</v>
      </c>
      <c r="I56" s="53"/>
      <c r="J56" s="53"/>
    </row>
    <row r="57" spans="2:10" ht="20.100000000000001" customHeight="1" x14ac:dyDescent="0.25">
      <c r="B57" s="52" t="s">
        <v>60</v>
      </c>
      <c r="C57" s="52"/>
      <c r="D57" s="52"/>
      <c r="E57" s="52"/>
      <c r="F57" s="52"/>
      <c r="G57" s="52"/>
      <c r="H57" s="53" t="str">
        <f>+G24</f>
        <v>Argiles et limons</v>
      </c>
      <c r="I57" s="53"/>
      <c r="J57" s="53"/>
    </row>
    <row r="58" spans="2:10" ht="20.100000000000001" customHeight="1" x14ac:dyDescent="0.25">
      <c r="B58" s="52" t="s">
        <v>61</v>
      </c>
      <c r="C58" s="52"/>
      <c r="D58" s="52"/>
      <c r="E58" s="52"/>
      <c r="F58" s="52"/>
      <c r="G58" s="52"/>
      <c r="H58" s="54" t="s">
        <v>59</v>
      </c>
      <c r="I58" s="54"/>
      <c r="J58" s="54"/>
    </row>
    <row r="59" spans="2:10" ht="20.100000000000001" customHeight="1" x14ac:dyDescent="0.25">
      <c r="B59" s="52" t="s">
        <v>62</v>
      </c>
      <c r="C59" s="52"/>
      <c r="D59" s="52"/>
      <c r="E59" s="52"/>
      <c r="F59" s="52"/>
      <c r="G59" s="52"/>
      <c r="H59" s="2" t="s">
        <v>63</v>
      </c>
      <c r="I59" s="2" t="s">
        <v>64</v>
      </c>
      <c r="J59" s="11">
        <v>0.8</v>
      </c>
    </row>
    <row r="60" spans="2:10" ht="20.100000000000001" customHeight="1" x14ac:dyDescent="0.25">
      <c r="B60" s="52" t="s">
        <v>67</v>
      </c>
      <c r="C60" s="52"/>
      <c r="D60" s="52"/>
      <c r="E60" s="52"/>
      <c r="F60" s="52"/>
      <c r="G60" s="52"/>
      <c r="H60" s="2" t="s">
        <v>5</v>
      </c>
      <c r="I60" s="2" t="s">
        <v>64</v>
      </c>
      <c r="J60" s="11">
        <v>0.3</v>
      </c>
    </row>
    <row r="61" spans="2:10" ht="20.100000000000001" customHeight="1" x14ac:dyDescent="0.25">
      <c r="B61" s="52"/>
      <c r="C61" s="52"/>
      <c r="D61" s="52"/>
      <c r="E61" s="52"/>
      <c r="F61" s="52"/>
      <c r="G61" s="52"/>
      <c r="H61" s="2" t="s">
        <v>65</v>
      </c>
      <c r="I61" s="2" t="s">
        <v>64</v>
      </c>
      <c r="J61" s="11">
        <v>0.02</v>
      </c>
    </row>
    <row r="62" spans="2:10" ht="20.100000000000001" customHeight="1" x14ac:dyDescent="0.25">
      <c r="B62" s="52"/>
      <c r="C62" s="52"/>
      <c r="D62" s="52"/>
      <c r="E62" s="52"/>
      <c r="F62" s="52"/>
      <c r="G62" s="52"/>
      <c r="H62" s="2" t="s">
        <v>66</v>
      </c>
      <c r="I62" s="2" t="s">
        <v>64</v>
      </c>
      <c r="J62" s="11">
        <v>1.5</v>
      </c>
    </row>
    <row r="63" spans="2:10" ht="20.100000000000001" customHeight="1" x14ac:dyDescent="0.25">
      <c r="B63" s="56" t="s">
        <v>68</v>
      </c>
      <c r="C63" s="57"/>
      <c r="D63" s="57"/>
      <c r="E63" s="57"/>
      <c r="F63" s="57"/>
      <c r="G63" s="58"/>
      <c r="H63" s="2" t="s">
        <v>69</v>
      </c>
      <c r="I63" s="2" t="s">
        <v>64</v>
      </c>
      <c r="J63" s="27">
        <f>+J59+(J60+J61*J55)*(1-EXP(-J62*J55))</f>
        <v>0.98152094743393503</v>
      </c>
    </row>
    <row r="64" spans="2:10" ht="20.100000000000001" customHeight="1" x14ac:dyDescent="0.25">
      <c r="B64" s="56" t="s">
        <v>72</v>
      </c>
      <c r="C64" s="57"/>
      <c r="D64" s="57"/>
      <c r="E64" s="57"/>
      <c r="F64" s="57"/>
      <c r="G64" s="58"/>
      <c r="H64" s="2" t="s">
        <v>73</v>
      </c>
      <c r="I64" s="2" t="s">
        <v>64</v>
      </c>
      <c r="J64" s="30">
        <f>+E30</f>
        <v>1</v>
      </c>
    </row>
    <row r="65" spans="2:10" ht="20.100000000000001" customHeight="1" x14ac:dyDescent="0.25">
      <c r="B65" s="56" t="s">
        <v>74</v>
      </c>
      <c r="C65" s="57"/>
      <c r="D65" s="57"/>
      <c r="E65" s="57"/>
      <c r="F65" s="57"/>
      <c r="G65" s="58"/>
      <c r="H65" s="2" t="s">
        <v>75</v>
      </c>
      <c r="I65" s="2" t="s">
        <v>64</v>
      </c>
      <c r="J65" s="7">
        <f>+H30</f>
        <v>1</v>
      </c>
    </row>
    <row r="66" spans="2:10" ht="20.100000000000001" customHeight="1" x14ac:dyDescent="0.25">
      <c r="B66" s="52" t="s">
        <v>76</v>
      </c>
      <c r="C66" s="52"/>
      <c r="D66" s="52"/>
      <c r="E66" s="52"/>
      <c r="F66" s="52"/>
      <c r="G66" s="52"/>
      <c r="H66" s="2" t="s">
        <v>77</v>
      </c>
      <c r="I66" s="2" t="s">
        <v>31</v>
      </c>
      <c r="J66" s="33">
        <f>+J63*J51*J64-J65</f>
        <v>1082.6869855129671</v>
      </c>
    </row>
    <row r="67" spans="2:10" ht="20.100000000000001" customHeight="1" x14ac:dyDescent="0.25">
      <c r="B67" s="56" t="s">
        <v>78</v>
      </c>
      <c r="C67" s="57"/>
      <c r="D67" s="57"/>
      <c r="E67" s="57"/>
      <c r="F67" s="57"/>
      <c r="G67" s="58"/>
      <c r="H67" s="2" t="s">
        <v>79</v>
      </c>
      <c r="I67" s="2" t="s">
        <v>31</v>
      </c>
      <c r="J67" s="33">
        <f>+J66/1.2</f>
        <v>902.23915459413934</v>
      </c>
    </row>
    <row r="68" spans="2:10" ht="20.100000000000001" customHeight="1" x14ac:dyDescent="0.25">
      <c r="B68" s="52" t="s">
        <v>80</v>
      </c>
      <c r="C68" s="52"/>
      <c r="D68" s="52"/>
      <c r="E68" s="52"/>
      <c r="F68" s="52"/>
      <c r="G68" s="52"/>
      <c r="H68" s="2" t="s">
        <v>81</v>
      </c>
      <c r="I68" s="2" t="s">
        <v>31</v>
      </c>
      <c r="J68" s="33">
        <f>+J66/1.68+J40</f>
        <v>664.25653899581357</v>
      </c>
    </row>
    <row r="69" spans="2:10" ht="20.100000000000001" customHeight="1" x14ac:dyDescent="0.25">
      <c r="B69" s="52" t="s">
        <v>141</v>
      </c>
      <c r="C69" s="52"/>
      <c r="D69" s="52"/>
      <c r="E69" s="52"/>
      <c r="F69" s="52"/>
      <c r="G69" s="52"/>
      <c r="H69" s="2" t="s">
        <v>82</v>
      </c>
      <c r="I69" s="2" t="s">
        <v>31</v>
      </c>
      <c r="J69" s="33">
        <f>+J66/2.76+J40</f>
        <v>412.07789330179963</v>
      </c>
    </row>
    <row r="70" spans="2:10" ht="20.100000000000001" customHeight="1" x14ac:dyDescent="0.25"/>
    <row r="71" spans="2:10" ht="20.100000000000001" customHeight="1" x14ac:dyDescent="0.25"/>
    <row r="72" spans="2:10" ht="20.100000000000001" customHeight="1" x14ac:dyDescent="0.25">
      <c r="B72" s="16" t="s">
        <v>83</v>
      </c>
      <c r="C72" s="16"/>
    </row>
    <row r="73" spans="2:10" ht="20.100000000000001" customHeight="1" x14ac:dyDescent="0.25"/>
    <row r="74" spans="2:10" ht="27" customHeight="1" x14ac:dyDescent="0.25">
      <c r="B74" s="61" t="s">
        <v>85</v>
      </c>
      <c r="C74" s="62"/>
      <c r="D74" s="62"/>
      <c r="E74" s="62"/>
      <c r="F74" s="2" t="s">
        <v>84</v>
      </c>
      <c r="G74" s="2" t="s">
        <v>31</v>
      </c>
      <c r="H74" s="11">
        <v>350</v>
      </c>
    </row>
    <row r="75" spans="2:10" ht="20.100000000000001" customHeight="1" x14ac:dyDescent="0.25"/>
    <row r="76" spans="2:10" ht="20.100000000000001" customHeight="1" x14ac:dyDescent="0.25">
      <c r="B76" s="18" t="s">
        <v>86</v>
      </c>
      <c r="C76" s="18"/>
      <c r="D76" s="18"/>
      <c r="E76" s="18"/>
      <c r="F76" s="2" t="s">
        <v>33</v>
      </c>
      <c r="G76" s="2" t="s">
        <v>29</v>
      </c>
      <c r="H76" s="6">
        <f>+B24</f>
        <v>0.7</v>
      </c>
    </row>
    <row r="77" spans="2:10" ht="20.100000000000001" customHeight="1" x14ac:dyDescent="0.25">
      <c r="B77" s="52" t="s">
        <v>88</v>
      </c>
      <c r="C77" s="52"/>
      <c r="D77" s="52"/>
      <c r="E77" s="4"/>
      <c r="F77" s="2" t="s">
        <v>87</v>
      </c>
      <c r="G77" s="2" t="s">
        <v>29</v>
      </c>
      <c r="H77" s="5">
        <f>+H76/2</f>
        <v>0.35</v>
      </c>
    </row>
    <row r="78" spans="2:10" ht="20.100000000000001" customHeight="1" x14ac:dyDescent="0.25">
      <c r="B78" s="18" t="s">
        <v>89</v>
      </c>
      <c r="C78" s="18"/>
      <c r="D78" s="18"/>
      <c r="E78" s="18"/>
      <c r="F78" s="2" t="s">
        <v>90</v>
      </c>
      <c r="G78" s="2" t="s">
        <v>29</v>
      </c>
      <c r="H78" s="6">
        <f>8*H76</f>
        <v>5.6</v>
      </c>
    </row>
    <row r="79" spans="2:10" ht="20.100000000000001" customHeight="1" x14ac:dyDescent="0.25"/>
    <row r="80" spans="2:10" ht="20.100000000000001" customHeight="1" x14ac:dyDescent="0.25">
      <c r="B80" s="34" t="s">
        <v>91</v>
      </c>
      <c r="C80" s="34"/>
    </row>
    <row r="81" spans="2:8" ht="20.100000000000001" customHeight="1" x14ac:dyDescent="0.25"/>
    <row r="82" spans="2:8" ht="34.5" customHeight="1" x14ac:dyDescent="0.25">
      <c r="B82" s="69" t="s">
        <v>92</v>
      </c>
      <c r="C82" s="69"/>
      <c r="D82" s="69"/>
      <c r="E82" s="1" t="s">
        <v>93</v>
      </c>
      <c r="F82" s="1" t="s">
        <v>99</v>
      </c>
      <c r="G82" s="59" t="s">
        <v>103</v>
      </c>
      <c r="H82" s="60"/>
    </row>
    <row r="83" spans="2:8" ht="20.100000000000001" customHeight="1" x14ac:dyDescent="0.25">
      <c r="B83" s="46">
        <v>0</v>
      </c>
      <c r="C83" s="98">
        <v>0</v>
      </c>
      <c r="D83" s="98"/>
      <c r="E83" s="43">
        <f>+C35</f>
        <v>98.9</v>
      </c>
      <c r="F83" s="35"/>
      <c r="G83" s="36"/>
      <c r="H83" s="36"/>
    </row>
    <row r="84" spans="2:8" ht="20.100000000000001" customHeight="1" x14ac:dyDescent="0.25">
      <c r="B84" s="46"/>
      <c r="C84" s="98"/>
      <c r="D84" s="98"/>
      <c r="E84" s="44"/>
      <c r="F84" s="65">
        <f>+E83-E85</f>
        <v>0.34999999999999432</v>
      </c>
      <c r="G84" s="47" t="s">
        <v>94</v>
      </c>
      <c r="H84" s="42">
        <f>+H13</f>
        <v>10</v>
      </c>
    </row>
    <row r="85" spans="2:8" ht="20.100000000000001" customHeight="1" x14ac:dyDescent="0.25">
      <c r="B85" s="46" t="s">
        <v>95</v>
      </c>
      <c r="C85" s="65">
        <f>+H77</f>
        <v>0.35</v>
      </c>
      <c r="D85" s="65"/>
      <c r="E85" s="45">
        <f>+E83-C85</f>
        <v>98.550000000000011</v>
      </c>
      <c r="F85" s="65"/>
      <c r="G85" s="48"/>
      <c r="H85" s="42"/>
    </row>
    <row r="86" spans="2:8" ht="20.100000000000001" customHeight="1" x14ac:dyDescent="0.25">
      <c r="B86" s="46"/>
      <c r="C86" s="65"/>
      <c r="D86" s="65"/>
      <c r="E86" s="44"/>
      <c r="F86" s="65">
        <f>+E85-E87</f>
        <v>0.35000000000000853</v>
      </c>
      <c r="G86" s="40" t="s">
        <v>97</v>
      </c>
      <c r="H86" s="42">
        <f>+H13</f>
        <v>10</v>
      </c>
    </row>
    <row r="87" spans="2:8" ht="20.100000000000001" customHeight="1" x14ac:dyDescent="0.25">
      <c r="B87" s="46" t="s">
        <v>96</v>
      </c>
      <c r="C87" s="65">
        <f>2*H77</f>
        <v>0.7</v>
      </c>
      <c r="D87" s="65"/>
      <c r="E87" s="43">
        <f>+E83-C87</f>
        <v>98.2</v>
      </c>
      <c r="F87" s="65"/>
      <c r="G87" s="41"/>
      <c r="H87" s="42"/>
    </row>
    <row r="88" spans="2:8" ht="20.100000000000001" customHeight="1" x14ac:dyDescent="0.25">
      <c r="B88" s="46"/>
      <c r="C88" s="65"/>
      <c r="D88" s="65"/>
      <c r="E88" s="51"/>
      <c r="F88" s="65">
        <f>+E87-E89</f>
        <v>1.0499999999999972</v>
      </c>
      <c r="G88" s="40" t="s">
        <v>100</v>
      </c>
      <c r="H88" s="42">
        <f>+F88/(0.2/10+0.85/20)</f>
        <v>16.799999999999955</v>
      </c>
    </row>
    <row r="89" spans="2:8" ht="20.100000000000001" customHeight="1" x14ac:dyDescent="0.25">
      <c r="B89" s="46" t="s">
        <v>98</v>
      </c>
      <c r="C89" s="65">
        <f>5*H77</f>
        <v>1.75</v>
      </c>
      <c r="D89" s="65"/>
      <c r="E89" s="49">
        <f>+$E$83-C89</f>
        <v>97.15</v>
      </c>
      <c r="F89" s="65"/>
      <c r="G89" s="48"/>
      <c r="H89" s="42"/>
    </row>
    <row r="90" spans="2:8" ht="20.100000000000001" customHeight="1" x14ac:dyDescent="0.25">
      <c r="B90" s="40"/>
      <c r="C90" s="65"/>
      <c r="D90" s="65"/>
      <c r="E90" s="50"/>
      <c r="F90" s="65">
        <f>+E89-E91</f>
        <v>1.0499999999999972</v>
      </c>
      <c r="G90" s="40" t="s">
        <v>104</v>
      </c>
      <c r="H90" s="42">
        <f>+F90/((E89-E91)/H14)</f>
        <v>20</v>
      </c>
    </row>
    <row r="91" spans="2:8" ht="20.100000000000001" customHeight="1" x14ac:dyDescent="0.25">
      <c r="B91" s="46" t="s">
        <v>101</v>
      </c>
      <c r="C91" s="65">
        <f>8*H77</f>
        <v>2.8</v>
      </c>
      <c r="D91" s="65"/>
      <c r="E91" s="49">
        <f>+$E$83-C91</f>
        <v>96.100000000000009</v>
      </c>
      <c r="F91" s="65"/>
      <c r="G91" s="48"/>
      <c r="H91" s="42"/>
    </row>
    <row r="92" spans="2:8" ht="20.100000000000001" customHeight="1" x14ac:dyDescent="0.25">
      <c r="B92" s="46"/>
      <c r="C92" s="65"/>
      <c r="D92" s="65"/>
      <c r="E92" s="53"/>
      <c r="F92" s="65">
        <f>+E91-E93</f>
        <v>2.7999999999999972</v>
      </c>
      <c r="G92" s="40" t="s">
        <v>105</v>
      </c>
      <c r="H92" s="42">
        <f>+F92/((E91-G14)/H14+(G14-E93)/H15)</f>
        <v>28.717948717948648</v>
      </c>
    </row>
    <row r="93" spans="2:8" ht="20.100000000000001" customHeight="1" x14ac:dyDescent="0.25">
      <c r="B93" s="46" t="s">
        <v>102</v>
      </c>
      <c r="C93" s="65">
        <f>16*H77</f>
        <v>5.6</v>
      </c>
      <c r="D93" s="65"/>
      <c r="E93" s="49">
        <f>+$E$83-C93</f>
        <v>93.300000000000011</v>
      </c>
      <c r="F93" s="84"/>
      <c r="G93" s="82"/>
      <c r="H93" s="42"/>
    </row>
    <row r="94" spans="2:8" ht="20.100000000000001" customHeight="1" x14ac:dyDescent="0.25">
      <c r="B94" s="46"/>
      <c r="C94" s="65"/>
      <c r="D94" s="65"/>
      <c r="E94" s="53"/>
      <c r="F94" s="83"/>
      <c r="G94" s="83"/>
      <c r="H94" s="83"/>
    </row>
    <row r="95" spans="2:8" ht="20.100000000000001" customHeight="1" x14ac:dyDescent="0.25"/>
    <row r="96" spans="2:8" ht="20.100000000000001" customHeight="1" x14ac:dyDescent="0.25">
      <c r="B96" s="81" t="s">
        <v>108</v>
      </c>
      <c r="C96" s="81"/>
      <c r="D96" s="81"/>
      <c r="E96" s="81"/>
      <c r="F96" s="69" t="s">
        <v>106</v>
      </c>
      <c r="G96" s="1" t="s">
        <v>107</v>
      </c>
      <c r="H96" s="13">
        <f>+H84</f>
        <v>10</v>
      </c>
    </row>
    <row r="97" spans="2:8" ht="20.100000000000001" customHeight="1" x14ac:dyDescent="0.25">
      <c r="B97" s="81"/>
      <c r="C97" s="81"/>
      <c r="D97" s="81"/>
      <c r="E97" s="81"/>
      <c r="F97" s="69"/>
      <c r="G97" s="1" t="s">
        <v>31</v>
      </c>
      <c r="H97" s="14">
        <f>+H96*1000</f>
        <v>10000</v>
      </c>
    </row>
    <row r="98" spans="2:8" ht="20.100000000000001" customHeight="1" x14ac:dyDescent="0.25">
      <c r="B98" s="81" t="s">
        <v>109</v>
      </c>
      <c r="C98" s="81"/>
      <c r="D98" s="81"/>
      <c r="E98" s="81"/>
      <c r="F98" s="69" t="s">
        <v>110</v>
      </c>
      <c r="G98" s="1" t="s">
        <v>107</v>
      </c>
      <c r="H98" s="13">
        <f>1/(0.25/H84+0.3/H86+0.25/H88+0.1/H90+0.1/H92)</f>
        <v>12.761109001139376</v>
      </c>
    </row>
    <row r="99" spans="2:8" ht="20.100000000000001" customHeight="1" x14ac:dyDescent="0.25">
      <c r="B99" s="81"/>
      <c r="C99" s="81"/>
      <c r="D99" s="81"/>
      <c r="E99" s="81"/>
      <c r="F99" s="69"/>
      <c r="G99" s="1" t="s">
        <v>31</v>
      </c>
      <c r="H99" s="14">
        <f>+H98*1000</f>
        <v>12761.109001139375</v>
      </c>
    </row>
    <row r="100" spans="2:8" ht="20.100000000000001" customHeight="1" x14ac:dyDescent="0.25"/>
    <row r="101" spans="2:8" ht="20.100000000000001" customHeight="1" x14ac:dyDescent="0.25">
      <c r="B101" s="52" t="s">
        <v>112</v>
      </c>
      <c r="C101" s="52"/>
      <c r="D101" s="52"/>
      <c r="E101" s="52"/>
      <c r="F101" s="87" t="s">
        <v>126</v>
      </c>
      <c r="G101" s="87"/>
      <c r="H101" s="87"/>
    </row>
    <row r="102" spans="2:8" ht="20.100000000000001" customHeight="1" x14ac:dyDescent="0.25">
      <c r="B102" s="52" t="s">
        <v>114</v>
      </c>
      <c r="C102" s="52"/>
      <c r="D102" s="52"/>
      <c r="E102" s="52"/>
      <c r="F102" s="2" t="s">
        <v>117</v>
      </c>
      <c r="G102" s="2" t="s">
        <v>29</v>
      </c>
      <c r="H102" s="6">
        <f>+C24</f>
        <v>0.7</v>
      </c>
    </row>
    <row r="103" spans="2:8" ht="20.100000000000001" customHeight="1" x14ac:dyDescent="0.25">
      <c r="B103" s="52" t="s">
        <v>113</v>
      </c>
      <c r="C103" s="52"/>
      <c r="D103" s="52"/>
      <c r="E103" s="52"/>
      <c r="F103" s="2" t="s">
        <v>33</v>
      </c>
      <c r="G103" s="2" t="s">
        <v>29</v>
      </c>
      <c r="H103" s="6">
        <f>+B24</f>
        <v>0.7</v>
      </c>
    </row>
    <row r="104" spans="2:8" ht="20.100000000000001" customHeight="1" x14ac:dyDescent="0.25">
      <c r="B104" s="52" t="s">
        <v>115</v>
      </c>
      <c r="C104" s="52"/>
      <c r="D104" s="52"/>
      <c r="E104" s="52"/>
      <c r="F104" s="2" t="s">
        <v>119</v>
      </c>
      <c r="G104" s="2" t="s">
        <v>64</v>
      </c>
      <c r="H104" s="6">
        <f>+H102/H103</f>
        <v>1</v>
      </c>
    </row>
    <row r="105" spans="2:8" ht="20.100000000000001" customHeight="1" x14ac:dyDescent="0.25">
      <c r="B105" s="52" t="s">
        <v>116</v>
      </c>
      <c r="C105" s="52"/>
      <c r="D105" s="52"/>
      <c r="E105" s="52"/>
      <c r="F105" s="2" t="s">
        <v>118</v>
      </c>
      <c r="G105" s="2" t="s">
        <v>29</v>
      </c>
      <c r="H105" s="29">
        <v>0.6</v>
      </c>
    </row>
    <row r="106" spans="2:8" ht="20.100000000000001" customHeight="1" x14ac:dyDescent="0.25">
      <c r="B106" s="52" t="s">
        <v>127</v>
      </c>
      <c r="C106" s="52"/>
      <c r="D106" s="52"/>
      <c r="E106" s="52"/>
      <c r="F106" s="19" t="s">
        <v>121</v>
      </c>
      <c r="G106" s="2" t="s">
        <v>64</v>
      </c>
      <c r="H106" s="29">
        <v>1.1000000000000001</v>
      </c>
    </row>
    <row r="107" spans="2:8" ht="20.100000000000001" customHeight="1" x14ac:dyDescent="0.25">
      <c r="B107" s="52"/>
      <c r="C107" s="52"/>
      <c r="D107" s="52"/>
      <c r="E107" s="52"/>
      <c r="F107" s="19" t="s">
        <v>122</v>
      </c>
      <c r="G107" s="2" t="s">
        <v>64</v>
      </c>
      <c r="H107" s="29">
        <v>1.1200000000000001</v>
      </c>
    </row>
    <row r="108" spans="2:8" ht="20.100000000000001" customHeight="1" x14ac:dyDescent="0.25">
      <c r="B108" s="56" t="s">
        <v>140</v>
      </c>
      <c r="C108" s="57"/>
      <c r="D108" s="57"/>
      <c r="E108" s="58"/>
      <c r="F108" s="19" t="s">
        <v>5</v>
      </c>
      <c r="G108" s="2" t="s">
        <v>64</v>
      </c>
      <c r="H108" s="29">
        <v>0.67</v>
      </c>
    </row>
    <row r="109" spans="2:8" ht="20.100000000000001" customHeight="1" x14ac:dyDescent="0.25">
      <c r="B109" s="52" t="s">
        <v>123</v>
      </c>
      <c r="C109" s="52"/>
      <c r="D109" s="52"/>
      <c r="E109" s="52"/>
      <c r="F109" s="37" t="s">
        <v>124</v>
      </c>
      <c r="G109" s="2" t="s">
        <v>31</v>
      </c>
      <c r="H109" s="5">
        <f>+J40</f>
        <v>19.799999999999898</v>
      </c>
    </row>
    <row r="110" spans="2:8" ht="35.25" customHeight="1" x14ac:dyDescent="0.25">
      <c r="B110" s="81" t="s">
        <v>120</v>
      </c>
      <c r="C110" s="81"/>
      <c r="D110" s="81"/>
      <c r="E110" s="81"/>
      <c r="F110" s="9" t="s">
        <v>125</v>
      </c>
      <c r="G110" s="1" t="s">
        <v>31</v>
      </c>
      <c r="H110" s="12">
        <f>+H74</f>
        <v>350</v>
      </c>
    </row>
    <row r="111" spans="2:8" ht="20.100000000000001" customHeight="1" x14ac:dyDescent="0.25">
      <c r="B111" s="81" t="s">
        <v>137</v>
      </c>
      <c r="C111" s="81"/>
      <c r="D111" s="81"/>
      <c r="E111" s="81"/>
      <c r="F111" s="1" t="s">
        <v>128</v>
      </c>
      <c r="G111" s="1" t="s">
        <v>129</v>
      </c>
      <c r="H111" s="13">
        <f>+(H110-H109)/9*((H108*H106*H103)/H97+2*(H105/H99)*(H107*H103/H105)^H108)*100</f>
        <v>0.6020001603213756</v>
      </c>
    </row>
    <row r="112" spans="2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</sheetData>
  <sheetProtection password="DCD4" sheet="1" objects="1" scenarios="1" selectLockedCells="1" selectUnlockedCells="1"/>
  <mergeCells count="116">
    <mergeCell ref="G23:H23"/>
    <mergeCell ref="G24:H24"/>
    <mergeCell ref="F96:F97"/>
    <mergeCell ref="F98:F99"/>
    <mergeCell ref="B5:J5"/>
    <mergeCell ref="E2:H2"/>
    <mergeCell ref="E3:H3"/>
    <mergeCell ref="C11:F11"/>
    <mergeCell ref="C12:F12"/>
    <mergeCell ref="C13:F13"/>
    <mergeCell ref="C14:F14"/>
    <mergeCell ref="C15:F15"/>
    <mergeCell ref="C33:E33"/>
    <mergeCell ref="C34:E34"/>
    <mergeCell ref="C35:E35"/>
    <mergeCell ref="C23:D23"/>
    <mergeCell ref="C24:D24"/>
    <mergeCell ref="C83:D84"/>
    <mergeCell ref="C85:D86"/>
    <mergeCell ref="C87:D88"/>
    <mergeCell ref="C89:D90"/>
    <mergeCell ref="C91:D92"/>
    <mergeCell ref="C93:D94"/>
    <mergeCell ref="B82:D82"/>
    <mergeCell ref="B109:E109"/>
    <mergeCell ref="B110:E110"/>
    <mergeCell ref="F101:H101"/>
    <mergeCell ref="B111:E111"/>
    <mergeCell ref="B108:E108"/>
    <mergeCell ref="B102:E102"/>
    <mergeCell ref="B103:E103"/>
    <mergeCell ref="B104:E104"/>
    <mergeCell ref="B105:E105"/>
    <mergeCell ref="B106:E107"/>
    <mergeCell ref="B101:E101"/>
    <mergeCell ref="B96:E97"/>
    <mergeCell ref="B98:E99"/>
    <mergeCell ref="B43:C48"/>
    <mergeCell ref="G92:G93"/>
    <mergeCell ref="H90:H91"/>
    <mergeCell ref="H92:H93"/>
    <mergeCell ref="F94:H94"/>
    <mergeCell ref="B91:B92"/>
    <mergeCell ref="E91:E92"/>
    <mergeCell ref="F90:F91"/>
    <mergeCell ref="B93:B94"/>
    <mergeCell ref="E93:E94"/>
    <mergeCell ref="F92:F93"/>
    <mergeCell ref="D46:E48"/>
    <mergeCell ref="B50:G50"/>
    <mergeCell ref="B51:G51"/>
    <mergeCell ref="H43:J43"/>
    <mergeCell ref="H46:J46"/>
    <mergeCell ref="F43:G43"/>
    <mergeCell ref="F46:G46"/>
    <mergeCell ref="B60:G62"/>
    <mergeCell ref="B63:G63"/>
    <mergeCell ref="B56:G56"/>
    <mergeCell ref="B49:G49"/>
    <mergeCell ref="I24:J24"/>
    <mergeCell ref="H88:H89"/>
    <mergeCell ref="F84:F85"/>
    <mergeCell ref="F86:F87"/>
    <mergeCell ref="F88:F89"/>
    <mergeCell ref="B29:H29"/>
    <mergeCell ref="B9:F9"/>
    <mergeCell ref="I35:J35"/>
    <mergeCell ref="B38:G38"/>
    <mergeCell ref="B39:G39"/>
    <mergeCell ref="B40:G40"/>
    <mergeCell ref="G32:G33"/>
    <mergeCell ref="H32:H33"/>
    <mergeCell ref="I32:J33"/>
    <mergeCell ref="I34:J34"/>
    <mergeCell ref="E24:F24"/>
    <mergeCell ref="B32:F32"/>
    <mergeCell ref="G17:I17"/>
    <mergeCell ref="B19:G19"/>
    <mergeCell ref="E23:F23"/>
    <mergeCell ref="I23:J23"/>
    <mergeCell ref="B41:G41"/>
    <mergeCell ref="B42:G42"/>
    <mergeCell ref="D43:E45"/>
    <mergeCell ref="B69:G69"/>
    <mergeCell ref="B77:D77"/>
    <mergeCell ref="B64:G64"/>
    <mergeCell ref="B65:G65"/>
    <mergeCell ref="B66:G66"/>
    <mergeCell ref="B67:G67"/>
    <mergeCell ref="B68:G68"/>
    <mergeCell ref="H84:H85"/>
    <mergeCell ref="G82:H82"/>
    <mergeCell ref="B74:E74"/>
    <mergeCell ref="B57:G57"/>
    <mergeCell ref="B58:G58"/>
    <mergeCell ref="H56:J56"/>
    <mergeCell ref="H57:J57"/>
    <mergeCell ref="H58:J58"/>
    <mergeCell ref="B59:G59"/>
    <mergeCell ref="B53:G53"/>
    <mergeCell ref="B52:G52"/>
    <mergeCell ref="B54:G54"/>
    <mergeCell ref="B55:G55"/>
    <mergeCell ref="G86:G87"/>
    <mergeCell ref="H86:H87"/>
    <mergeCell ref="E83:E84"/>
    <mergeCell ref="E85:E86"/>
    <mergeCell ref="B83:B84"/>
    <mergeCell ref="B85:B86"/>
    <mergeCell ref="B87:B88"/>
    <mergeCell ref="G84:G85"/>
    <mergeCell ref="G88:G89"/>
    <mergeCell ref="B89:B90"/>
    <mergeCell ref="E89:E90"/>
    <mergeCell ref="E87:E88"/>
    <mergeCell ref="G90:G9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TD4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</dc:creator>
  <cp:lastModifiedBy>Franck</cp:lastModifiedBy>
  <dcterms:created xsi:type="dcterms:W3CDTF">2020-04-02T05:58:10Z</dcterms:created>
  <dcterms:modified xsi:type="dcterms:W3CDTF">2020-04-07T10:37:05Z</dcterms:modified>
</cp:coreProperties>
</file>