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TD2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88" i="1" l="1"/>
  <c r="F79" i="1" l="1"/>
  <c r="M79" i="1" s="1"/>
  <c r="N79" i="1" s="1"/>
  <c r="F78" i="1"/>
  <c r="M78" i="1" s="1"/>
  <c r="N78" i="1" s="1"/>
  <c r="F77" i="1"/>
  <c r="M77" i="1" s="1"/>
  <c r="N77" i="1" s="1"/>
  <c r="C76" i="1"/>
  <c r="C75" i="1"/>
  <c r="H71" i="1" l="1"/>
  <c r="H31" i="1"/>
  <c r="H55" i="1"/>
  <c r="H53" i="1"/>
  <c r="H51" i="1"/>
  <c r="E46" i="1"/>
  <c r="E48" i="1"/>
  <c r="E50" i="1"/>
  <c r="E52" i="1"/>
  <c r="E54" i="1"/>
  <c r="F52" i="1"/>
  <c r="G51" i="1" s="1"/>
  <c r="C51" i="1"/>
  <c r="C77" i="1" s="1"/>
  <c r="C53" i="1"/>
  <c r="C78" i="1" s="1"/>
  <c r="F54" i="1"/>
  <c r="C55" i="1"/>
  <c r="C79" i="1" s="1"/>
  <c r="E76" i="1" l="1"/>
  <c r="E75" i="1"/>
  <c r="E78" i="1"/>
  <c r="P78" i="1" s="1"/>
  <c r="E77" i="1"/>
  <c r="P77" i="1" s="1"/>
  <c r="G53" i="1"/>
  <c r="I53" i="1" s="1"/>
  <c r="I51" i="1"/>
  <c r="I36" i="1" l="1"/>
  <c r="I37" i="1" s="1"/>
  <c r="E56" i="1" s="1"/>
  <c r="E79" i="1" s="1"/>
  <c r="P79" i="1" s="1"/>
  <c r="P80" i="1" s="1"/>
  <c r="I35" i="1"/>
  <c r="G14" i="1"/>
  <c r="G15" i="1"/>
  <c r="G13" i="1"/>
  <c r="E80" i="1" l="1"/>
  <c r="I38" i="1"/>
  <c r="I40" i="1" s="1"/>
  <c r="B88" i="1"/>
  <c r="E88" i="1" s="1"/>
  <c r="F56" i="1"/>
  <c r="G55" i="1" s="1"/>
  <c r="I39" i="1"/>
  <c r="G58" i="1" l="1"/>
  <c r="I55" i="1"/>
  <c r="I58" i="1" s="1"/>
  <c r="I60" i="1" s="1"/>
  <c r="I63" i="1" s="1"/>
  <c r="C88" i="1" s="1"/>
  <c r="F88" i="1" l="1"/>
  <c r="D88" i="1"/>
  <c r="G88" i="1" l="1"/>
  <c r="L88" i="1"/>
  <c r="I88" i="1"/>
  <c r="H88" i="1"/>
  <c r="M88" i="1" l="1"/>
  <c r="O88" i="1"/>
</calcChain>
</file>

<file path=xl/sharedStrings.xml><?xml version="1.0" encoding="utf-8"?>
<sst xmlns="http://schemas.openxmlformats.org/spreadsheetml/2006/main" count="175" uniqueCount="122">
  <si>
    <t>Altitude du terrain au moment des sondages</t>
  </si>
  <si>
    <t>Exercice n°2 - Calcul de pieux à la tarière creuse simple rotation - Méthode du modèle de terrain</t>
  </si>
  <si>
    <t>Couche n°</t>
  </si>
  <si>
    <t>Désignation</t>
  </si>
  <si>
    <t>Terre végétale</t>
  </si>
  <si>
    <t xml:space="preserve">Argile </t>
  </si>
  <si>
    <t>Limon</t>
  </si>
  <si>
    <t>Granite altéré</t>
  </si>
  <si>
    <t>Cote de la base
(NGF)</t>
  </si>
  <si>
    <t>-</t>
  </si>
  <si>
    <t>Prof de la base par rapport au TN (m)</t>
  </si>
  <si>
    <t>Au-delà</t>
  </si>
  <si>
    <t>pl*
(MPa)</t>
  </si>
  <si>
    <t>Technique de mise en œuvre</t>
  </si>
  <si>
    <t>Classe</t>
  </si>
  <si>
    <t>Catégorie</t>
  </si>
  <si>
    <t>Type de mise en œuvre</t>
  </si>
  <si>
    <t>sans refoulement de sol</t>
  </si>
  <si>
    <t>Foré tarière creuse simple rotation</t>
  </si>
  <si>
    <t>Diamètre du pieu</t>
  </si>
  <si>
    <t>Profondeur du pieu 
/ Plate-forme
D (m)</t>
  </si>
  <si>
    <t>Diamètre du pieu 
B (m)</t>
  </si>
  <si>
    <t>B</t>
  </si>
  <si>
    <t>m</t>
  </si>
  <si>
    <t>Hauteur de calcul depuis la base du pieu</t>
  </si>
  <si>
    <t>D</t>
  </si>
  <si>
    <t>Profondeur du pieu depuis la plate-forme terrassée</t>
  </si>
  <si>
    <t>Hd = 10 B</t>
  </si>
  <si>
    <t>Hauteur de terrain non prise en compte en calcul / plate-forme</t>
  </si>
  <si>
    <t>D - Hd</t>
  </si>
  <si>
    <t>Pour le dimensionnement des pieux, la valeur du frottement latéral sera neutralisée sur la hauteur totale du remblai et de la couche de forme</t>
  </si>
  <si>
    <t>Zpieu</t>
  </si>
  <si>
    <t>Altitude de la base du pieu</t>
  </si>
  <si>
    <t>NGF</t>
  </si>
  <si>
    <t>Mise en place d'un remblai de compensation altimétrique jusqu'à la cote   :</t>
  </si>
  <si>
    <t>Sol n°</t>
  </si>
  <si>
    <t>Designation</t>
  </si>
  <si>
    <t>Remblai</t>
  </si>
  <si>
    <t>Couche de forme</t>
  </si>
  <si>
    <t xml:space="preserve"> - décapage de la terre végétale ( sol n°1) sur toute son épaisseur</t>
  </si>
  <si>
    <t>Les calculs sont conduits depuis la base du pieu sur une hauteur de hd = 10 B en intégrant les terrassements réalisés auparavant</t>
  </si>
  <si>
    <t>Altitude d'arrêt des calculs</t>
  </si>
  <si>
    <t>Z</t>
  </si>
  <si>
    <t>Hauteur totale prise compte pour calcul : Hd</t>
  </si>
  <si>
    <t>Altitudes</t>
  </si>
  <si>
    <t>Couches réelle</t>
  </si>
  <si>
    <t>Retenues pour calculs</t>
  </si>
  <si>
    <t>Pression limite
pl* (kPa)</t>
  </si>
  <si>
    <t>e. pl*</t>
  </si>
  <si>
    <t>Def =</t>
  </si>
  <si>
    <t>Le pieu est ancré au minimum de 3 x B dans les granites altéré. Soit ple * = Pl*  (kPa)</t>
  </si>
  <si>
    <t>Def /B</t>
  </si>
  <si>
    <t>Rapport d'encastrement</t>
  </si>
  <si>
    <t>Classe de pieu</t>
  </si>
  <si>
    <t>Facteur de portance maximal pour Def/B &gt; 5</t>
  </si>
  <si>
    <t>Facteur de portance calculé f(Def/B)</t>
  </si>
  <si>
    <r>
      <t>k</t>
    </r>
    <r>
      <rPr>
        <vertAlign val="subscript"/>
        <sz val="11"/>
        <color theme="1"/>
        <rFont val="Calibri"/>
        <family val="2"/>
        <scheme val="minor"/>
      </rPr>
      <t>pmax</t>
    </r>
  </si>
  <si>
    <r>
      <t>k</t>
    </r>
    <r>
      <rPr>
        <vertAlign val="subscript"/>
        <sz val="11"/>
        <color theme="1"/>
        <rFont val="Calibri"/>
        <family val="2"/>
        <scheme val="minor"/>
      </rPr>
      <t>p</t>
    </r>
  </si>
  <si>
    <t>A) Modèle géomécanique</t>
  </si>
  <si>
    <t>B) Travaux de terrassement</t>
  </si>
  <si>
    <t>C) Type de pieu</t>
  </si>
  <si>
    <t>D) Hauteur d'encastrement effective Def et facteur de portance kp</t>
  </si>
  <si>
    <t>E) Effort limite mobilisable par frottement axial</t>
  </si>
  <si>
    <t>Valeurs des coefficients de modèle pour la méthode pressiométrique</t>
  </si>
  <si>
    <r>
      <t xml:space="preserve">Base du pieu  </t>
    </r>
    <r>
      <rPr>
        <b/>
        <sz val="11"/>
        <color theme="1"/>
        <rFont val="Symbol"/>
        <family val="1"/>
        <charset val="2"/>
      </rPr>
      <t>Þ</t>
    </r>
  </si>
  <si>
    <t>Catégorie de pieu</t>
  </si>
  <si>
    <t>Sollicitation</t>
  </si>
  <si>
    <t>compression</t>
  </si>
  <si>
    <t>Pl*</t>
  </si>
  <si>
    <r>
      <t>Epaisseur de 
la couche e</t>
    </r>
    <r>
      <rPr>
        <vertAlign val="subscript"/>
        <sz val="11"/>
        <color theme="1"/>
        <rFont val="Calibri"/>
        <family val="2"/>
        <scheme val="minor"/>
      </rPr>
      <t>i</t>
    </r>
  </si>
  <si>
    <t>MPa</t>
  </si>
  <si>
    <t>Classe de sol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</si>
  <si>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</rPr>
      <t xml:space="preserve"> pieu-sol</t>
    </r>
  </si>
  <si>
    <t>Fsol</t>
  </si>
  <si>
    <t>Courbe</t>
  </si>
  <si>
    <t>kPa</t>
  </si>
  <si>
    <r>
      <t>q</t>
    </r>
    <r>
      <rPr>
        <vertAlign val="subscript"/>
        <sz val="11"/>
        <color theme="1"/>
        <rFont val="Calibri"/>
        <family val="2"/>
        <scheme val="minor"/>
      </rPr>
      <t>si</t>
    </r>
  </si>
  <si>
    <r>
      <t>q</t>
    </r>
    <r>
      <rPr>
        <vertAlign val="subscript"/>
        <sz val="11"/>
        <color theme="1"/>
        <rFont val="Calibri"/>
        <family val="2"/>
        <scheme val="minor"/>
      </rPr>
      <t>smax</t>
    </r>
  </si>
  <si>
    <r>
      <t>e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.q</t>
    </r>
    <r>
      <rPr>
        <vertAlign val="subscript"/>
        <sz val="11"/>
        <color theme="1"/>
        <rFont val="Calibri"/>
        <family val="2"/>
        <scheme val="minor"/>
      </rPr>
      <t>si</t>
    </r>
  </si>
  <si>
    <t>kPa.m</t>
  </si>
  <si>
    <t>Argile molle</t>
  </si>
  <si>
    <t>Limon ferme</t>
  </si>
  <si>
    <t>Roche altérée</t>
  </si>
  <si>
    <t>Q1</t>
  </si>
  <si>
    <t>Q5</t>
  </si>
  <si>
    <t>a</t>
  </si>
  <si>
    <t>b</t>
  </si>
  <si>
    <t>c</t>
  </si>
  <si>
    <t>Total profondeur pieu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</si>
  <si>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 xml:space="preserve"> e</t>
    </r>
    <r>
      <rPr>
        <vertAlign val="subscript"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>.q</t>
    </r>
    <r>
      <rPr>
        <vertAlign val="subscript"/>
        <sz val="11"/>
        <color theme="1"/>
        <rFont val="Calibri"/>
        <family val="2"/>
      </rPr>
      <t>si</t>
    </r>
  </si>
  <si>
    <t>Durable et transitoire</t>
  </si>
  <si>
    <t>Frottement 
latéral</t>
  </si>
  <si>
    <t>Pointe</t>
  </si>
  <si>
    <t>Rs</t>
  </si>
  <si>
    <t>Rb</t>
  </si>
  <si>
    <t>Portance limite (kN)</t>
  </si>
  <si>
    <t>Total</t>
  </si>
  <si>
    <t>Rc + Rs + Rb</t>
  </si>
  <si>
    <t>Rs;k</t>
  </si>
  <si>
    <t>Rb;k</t>
  </si>
  <si>
    <t>Rc;k</t>
  </si>
  <si>
    <t>Valeur caractéristique de la portance (kN)</t>
  </si>
  <si>
    <t>Accidentel</t>
  </si>
  <si>
    <t>Rc;d</t>
  </si>
  <si>
    <t>Type de 
refoulement</t>
  </si>
  <si>
    <t>sans</t>
  </si>
  <si>
    <t>Rc;cr;k</t>
  </si>
  <si>
    <t>Combinaison
caractéristique</t>
  </si>
  <si>
    <t>Combinaison 
quasi-permanente</t>
  </si>
  <si>
    <t>Rc;cr;d</t>
  </si>
  <si>
    <t>ELU (kN)</t>
  </si>
  <si>
    <t>Charge de fluage
 caractéristique (kN)</t>
  </si>
  <si>
    <t>ELS (kN)</t>
  </si>
  <si>
    <t>F) Valeurs de calcul des charges</t>
  </si>
  <si>
    <t>UFR Sciences et techniques de l'ingénieur</t>
  </si>
  <si>
    <t>MASTER 1 - Génie Civil et Maitrise de projet</t>
  </si>
  <si>
    <t>Mise en place d'une couche de forme qui servira d'aire de circulation des engins  jusqu'à la cote  :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</si>
  <si>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</rPr>
      <t>R;d1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</si>
  <si>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</rPr>
      <t>R;d2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</si>
  <si>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</rPr>
      <t>R;d1</t>
    </r>
    <r>
      <rPr>
        <sz val="11"/>
        <color theme="1"/>
        <rFont val="Calibri"/>
        <family val="2"/>
      </rPr>
      <t xml:space="preserve"> x </t>
    </r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</rPr>
      <t>R;d2</t>
    </r>
  </si>
  <si>
    <t>épaisseur
e = f(hd) 
(m)</t>
  </si>
  <si>
    <t>Contrainte 
sur le béton
(MPa)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</si>
</sst>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\ 0.00"/>
    <numFmt numFmtId="165" formatCode="0.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b/>
      <i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u/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quotePrefix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0" fillId="2" borderId="3" xfId="0" quotePrefix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695325</xdr:colOff>
      <xdr:row>32</xdr:row>
      <xdr:rowOff>28575</xdr:rowOff>
    </xdr:from>
    <xdr:to>
      <xdr:col>15</xdr:col>
      <xdr:colOff>0</xdr:colOff>
      <xdr:row>44</xdr:row>
      <xdr:rowOff>190500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987" t="4559" r="4147" b="11853"/>
        <a:stretch>
          <a:fillRect/>
        </a:stretch>
      </xdr:blipFill>
      <xdr:spPr bwMode="auto">
        <a:xfrm>
          <a:off x="9124950" y="6477000"/>
          <a:ext cx="2800350" cy="30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5"/>
  <sheetViews>
    <sheetView showGridLines="0" tabSelected="1" workbookViewId="0">
      <selection activeCell="F83" sqref="F83"/>
    </sheetView>
  </sheetViews>
  <sheetFormatPr baseColWidth="10" defaultRowHeight="15" x14ac:dyDescent="0.25"/>
  <cols>
    <col min="1" max="3" width="11.42578125" style="1"/>
    <col min="4" max="4" width="14.7109375" style="1" customWidth="1"/>
    <col min="5" max="5" width="12.5703125" style="1" customWidth="1"/>
    <col min="6" max="6" width="15.42578125" style="1" customWidth="1"/>
    <col min="7" max="7" width="13.28515625" style="1" customWidth="1"/>
    <col min="8" max="8" width="12.5703125" style="1" customWidth="1"/>
    <col min="9" max="9" width="11.42578125" style="1"/>
    <col min="10" max="10" width="8.5703125" style="1" customWidth="1"/>
    <col min="11" max="11" width="8.42578125" style="1" customWidth="1"/>
    <col min="12" max="12" width="7.7109375" style="1" customWidth="1"/>
    <col min="13" max="16384" width="11.42578125" style="1"/>
  </cols>
  <sheetData>
    <row r="2" spans="2:9" ht="15.75" x14ac:dyDescent="0.25">
      <c r="E2" s="43" t="s">
        <v>114</v>
      </c>
      <c r="F2" s="43"/>
      <c r="G2" s="43"/>
      <c r="H2" s="43"/>
    </row>
    <row r="3" spans="2:9" ht="15.75" x14ac:dyDescent="0.25">
      <c r="E3" s="43" t="s">
        <v>115</v>
      </c>
      <c r="F3" s="43"/>
      <c r="G3" s="43"/>
      <c r="H3" s="43"/>
    </row>
    <row r="5" spans="2:9" ht="20.100000000000001" customHeight="1" x14ac:dyDescent="0.25"/>
    <row r="6" spans="2:9" ht="20.100000000000001" customHeight="1" x14ac:dyDescent="0.25">
      <c r="B6" s="38" t="s">
        <v>1</v>
      </c>
    </row>
    <row r="7" spans="2:9" ht="20.100000000000001" customHeight="1" x14ac:dyDescent="0.25"/>
    <row r="8" spans="2:9" ht="20.100000000000001" customHeight="1" x14ac:dyDescent="0.25">
      <c r="B8" s="49" t="s">
        <v>58</v>
      </c>
      <c r="C8" s="49"/>
      <c r="D8" s="49"/>
    </row>
    <row r="9" spans="2:9" ht="20.100000000000001" customHeight="1" x14ac:dyDescent="0.25"/>
    <row r="10" spans="2:9" ht="20.100000000000001" customHeight="1" x14ac:dyDescent="0.25">
      <c r="B10" s="67" t="s">
        <v>0</v>
      </c>
      <c r="C10" s="67"/>
      <c r="D10" s="67"/>
      <c r="E10" s="67"/>
      <c r="F10" s="2">
        <v>100</v>
      </c>
    </row>
    <row r="11" spans="2:9" ht="20.100000000000001" customHeight="1" x14ac:dyDescent="0.25"/>
    <row r="12" spans="2:9" ht="37.5" customHeight="1" x14ac:dyDescent="0.25">
      <c r="B12" s="5" t="s">
        <v>2</v>
      </c>
      <c r="C12" s="50" t="s">
        <v>3</v>
      </c>
      <c r="D12" s="50"/>
      <c r="E12" s="50"/>
      <c r="F12" s="6" t="s">
        <v>8</v>
      </c>
      <c r="G12" s="44" t="s">
        <v>10</v>
      </c>
      <c r="H12" s="44"/>
      <c r="I12" s="6" t="s">
        <v>12</v>
      </c>
    </row>
    <row r="13" spans="2:9" ht="20.100000000000001" customHeight="1" x14ac:dyDescent="0.25">
      <c r="B13" s="8">
        <v>1</v>
      </c>
      <c r="C13" s="45" t="s">
        <v>4</v>
      </c>
      <c r="D13" s="45"/>
      <c r="E13" s="45"/>
      <c r="F13" s="3">
        <v>99.5</v>
      </c>
      <c r="G13" s="70">
        <f>+$F$10-F13</f>
        <v>0.5</v>
      </c>
      <c r="H13" s="57"/>
      <c r="I13" s="37" t="s">
        <v>9</v>
      </c>
    </row>
    <row r="14" spans="2:9" ht="20.100000000000001" customHeight="1" x14ac:dyDescent="0.25">
      <c r="B14" s="8">
        <v>2</v>
      </c>
      <c r="C14" s="45" t="s">
        <v>5</v>
      </c>
      <c r="D14" s="45"/>
      <c r="E14" s="45"/>
      <c r="F14" s="3">
        <v>97</v>
      </c>
      <c r="G14" s="70">
        <f t="shared" ref="G14:G15" si="0">+$F$10-F14</f>
        <v>3</v>
      </c>
      <c r="H14" s="57"/>
      <c r="I14" s="37">
        <v>0.3</v>
      </c>
    </row>
    <row r="15" spans="2:9" ht="20.100000000000001" customHeight="1" x14ac:dyDescent="0.25">
      <c r="B15" s="8">
        <v>3</v>
      </c>
      <c r="C15" s="45" t="s">
        <v>6</v>
      </c>
      <c r="D15" s="45"/>
      <c r="E15" s="45"/>
      <c r="F15" s="3">
        <v>96</v>
      </c>
      <c r="G15" s="70">
        <f t="shared" si="0"/>
        <v>4</v>
      </c>
      <c r="H15" s="57"/>
      <c r="I15" s="37">
        <v>1</v>
      </c>
    </row>
    <row r="16" spans="2:9" ht="20.100000000000001" customHeight="1" x14ac:dyDescent="0.25">
      <c r="B16" s="8">
        <v>4</v>
      </c>
      <c r="C16" s="45" t="s">
        <v>7</v>
      </c>
      <c r="D16" s="45"/>
      <c r="E16" s="45"/>
      <c r="F16" s="3" t="s">
        <v>9</v>
      </c>
      <c r="G16" s="45" t="s">
        <v>11</v>
      </c>
      <c r="H16" s="45"/>
      <c r="I16" s="37">
        <v>2.5</v>
      </c>
    </row>
    <row r="17" spans="2:12" ht="20.100000000000001" customHeight="1" x14ac:dyDescent="0.25"/>
    <row r="18" spans="2:12" ht="20.100000000000001" customHeight="1" x14ac:dyDescent="0.25">
      <c r="B18" s="49" t="s">
        <v>59</v>
      </c>
      <c r="C18" s="49"/>
      <c r="D18" s="49"/>
    </row>
    <row r="19" spans="2:12" ht="5.25" customHeight="1" x14ac:dyDescent="0.25"/>
    <row r="20" spans="2:12" ht="20.100000000000001" customHeight="1" x14ac:dyDescent="0.25">
      <c r="B20" s="40" t="s">
        <v>39</v>
      </c>
    </row>
    <row r="21" spans="2:12" ht="20.100000000000001" customHeight="1" x14ac:dyDescent="0.25">
      <c r="B21" s="68" t="s">
        <v>34</v>
      </c>
      <c r="C21" s="69"/>
      <c r="D21" s="69"/>
      <c r="E21" s="69"/>
      <c r="F21" s="69"/>
      <c r="G21" s="69"/>
      <c r="H21" s="69"/>
      <c r="I21" s="2">
        <v>102</v>
      </c>
    </row>
    <row r="22" spans="2:12" ht="20.100000000000001" customHeight="1" x14ac:dyDescent="0.25">
      <c r="B22" s="20" t="s">
        <v>116</v>
      </c>
      <c r="C22" s="10"/>
      <c r="D22" s="10"/>
      <c r="E22" s="10"/>
      <c r="F22" s="10"/>
      <c r="G22" s="10"/>
      <c r="H22" s="10"/>
      <c r="I22" s="2">
        <v>102.5</v>
      </c>
    </row>
    <row r="23" spans="2:12" ht="20.100000000000001" customHeight="1" x14ac:dyDescent="0.25"/>
    <row r="24" spans="2:12" ht="20.100000000000001" customHeight="1" x14ac:dyDescent="0.25">
      <c r="B24" s="18" t="s">
        <v>30</v>
      </c>
    </row>
    <row r="25" spans="2:12" ht="20.100000000000001" customHeight="1" x14ac:dyDescent="0.25"/>
    <row r="26" spans="2:12" ht="20.100000000000001" customHeight="1" x14ac:dyDescent="0.25">
      <c r="B26" s="49" t="s">
        <v>60</v>
      </c>
      <c r="C26" s="49"/>
      <c r="D26" s="49"/>
    </row>
    <row r="27" spans="2:12" ht="9.75" customHeight="1" x14ac:dyDescent="0.25"/>
    <row r="28" spans="2:12" ht="45" customHeight="1" x14ac:dyDescent="0.25">
      <c r="B28" s="50" t="s">
        <v>13</v>
      </c>
      <c r="C28" s="50"/>
      <c r="D28" s="50"/>
      <c r="E28" s="8" t="s">
        <v>14</v>
      </c>
      <c r="F28" s="8" t="s">
        <v>15</v>
      </c>
      <c r="G28" s="50" t="s">
        <v>16</v>
      </c>
      <c r="H28" s="50"/>
      <c r="I28" s="6" t="s">
        <v>21</v>
      </c>
      <c r="J28" s="44" t="s">
        <v>20</v>
      </c>
      <c r="K28" s="44"/>
      <c r="L28" s="44"/>
    </row>
    <row r="29" spans="2:12" ht="20.100000000000001" customHeight="1" x14ac:dyDescent="0.25">
      <c r="B29" s="45" t="s">
        <v>18</v>
      </c>
      <c r="C29" s="45"/>
      <c r="D29" s="45"/>
      <c r="E29" s="4">
        <v>2</v>
      </c>
      <c r="F29" s="4">
        <v>6</v>
      </c>
      <c r="G29" s="45" t="s">
        <v>17</v>
      </c>
      <c r="H29" s="45"/>
      <c r="I29" s="4">
        <v>0.42</v>
      </c>
      <c r="J29" s="45">
        <v>7.7</v>
      </c>
      <c r="K29" s="45"/>
      <c r="L29" s="45"/>
    </row>
    <row r="30" spans="2:12" ht="20.100000000000001" customHeight="1" x14ac:dyDescent="0.25"/>
    <row r="31" spans="2:12" ht="20.100000000000001" customHeight="1" x14ac:dyDescent="0.25">
      <c r="B31" s="5" t="s">
        <v>50</v>
      </c>
      <c r="C31" s="5"/>
      <c r="D31" s="5"/>
      <c r="E31" s="5"/>
      <c r="F31" s="5"/>
      <c r="G31" s="5"/>
      <c r="H31" s="28">
        <f>+I16 *1000</f>
        <v>2500</v>
      </c>
    </row>
    <row r="32" spans="2:12" ht="20.100000000000001" customHeight="1" x14ac:dyDescent="0.25"/>
    <row r="33" spans="2:9" ht="20.100000000000001" customHeight="1" x14ac:dyDescent="0.25">
      <c r="B33" s="39" t="s">
        <v>61</v>
      </c>
      <c r="C33" s="39"/>
      <c r="D33" s="39"/>
    </row>
    <row r="34" spans="2:9" ht="12.75" customHeight="1" x14ac:dyDescent="0.25"/>
    <row r="35" spans="2:9" ht="20.100000000000001" customHeight="1" x14ac:dyDescent="0.25">
      <c r="B35" s="64" t="s">
        <v>19</v>
      </c>
      <c r="C35" s="65"/>
      <c r="D35" s="65"/>
      <c r="E35" s="65"/>
      <c r="F35" s="66"/>
      <c r="G35" s="8" t="s">
        <v>22</v>
      </c>
      <c r="H35" s="8" t="s">
        <v>23</v>
      </c>
      <c r="I35" s="11">
        <f>+I29</f>
        <v>0.42</v>
      </c>
    </row>
    <row r="36" spans="2:9" ht="20.100000000000001" customHeight="1" x14ac:dyDescent="0.25">
      <c r="B36" s="64" t="s">
        <v>26</v>
      </c>
      <c r="C36" s="65"/>
      <c r="D36" s="65"/>
      <c r="E36" s="65"/>
      <c r="F36" s="66"/>
      <c r="G36" s="8" t="s">
        <v>25</v>
      </c>
      <c r="H36" s="8" t="s">
        <v>23</v>
      </c>
      <c r="I36" s="11">
        <f>+J29</f>
        <v>7.7</v>
      </c>
    </row>
    <row r="37" spans="2:9" ht="20.100000000000001" customHeight="1" x14ac:dyDescent="0.25">
      <c r="B37" s="64" t="s">
        <v>32</v>
      </c>
      <c r="C37" s="65"/>
      <c r="D37" s="65"/>
      <c r="E37" s="65"/>
      <c r="F37" s="66"/>
      <c r="G37" s="8" t="s">
        <v>31</v>
      </c>
      <c r="H37" s="8" t="s">
        <v>33</v>
      </c>
      <c r="I37" s="21">
        <f>+I22-I36</f>
        <v>94.8</v>
      </c>
    </row>
    <row r="38" spans="2:9" ht="20.100000000000001" customHeight="1" x14ac:dyDescent="0.25">
      <c r="B38" s="64" t="s">
        <v>24</v>
      </c>
      <c r="C38" s="65"/>
      <c r="D38" s="65"/>
      <c r="E38" s="65"/>
      <c r="F38" s="66"/>
      <c r="G38" s="8" t="s">
        <v>27</v>
      </c>
      <c r="H38" s="8" t="s">
        <v>23</v>
      </c>
      <c r="I38" s="11">
        <f>10*I35</f>
        <v>4.2</v>
      </c>
    </row>
    <row r="39" spans="2:9" ht="20.100000000000001" customHeight="1" x14ac:dyDescent="0.25">
      <c r="B39" s="64" t="s">
        <v>41</v>
      </c>
      <c r="C39" s="65"/>
      <c r="D39" s="65"/>
      <c r="E39" s="65"/>
      <c r="F39" s="66"/>
      <c r="G39" s="22" t="s">
        <v>42</v>
      </c>
      <c r="H39" s="22" t="s">
        <v>33</v>
      </c>
      <c r="I39" s="21">
        <f>+I37+I38</f>
        <v>99</v>
      </c>
    </row>
    <row r="40" spans="2:9" ht="20.100000000000001" customHeight="1" x14ac:dyDescent="0.25">
      <c r="B40" s="10" t="s">
        <v>28</v>
      </c>
      <c r="C40" s="10"/>
      <c r="D40" s="10"/>
      <c r="E40" s="10"/>
      <c r="F40" s="10"/>
      <c r="G40" s="8" t="s">
        <v>29</v>
      </c>
      <c r="H40" s="8" t="s">
        <v>23</v>
      </c>
      <c r="I40" s="11">
        <f>+I36-I38</f>
        <v>3.5</v>
      </c>
    </row>
    <row r="41" spans="2:9" ht="20.100000000000001" customHeight="1" x14ac:dyDescent="0.25"/>
    <row r="42" spans="2:9" ht="20.100000000000001" customHeight="1" x14ac:dyDescent="0.25">
      <c r="B42" s="17" t="s">
        <v>40</v>
      </c>
    </row>
    <row r="43" spans="2:9" ht="20.100000000000001" customHeight="1" x14ac:dyDescent="0.25">
      <c r="B43" s="19"/>
      <c r="C43" s="19"/>
      <c r="D43" s="19"/>
    </row>
    <row r="44" spans="2:9" ht="20.100000000000001" customHeight="1" x14ac:dyDescent="0.25">
      <c r="B44" s="50" t="s">
        <v>35</v>
      </c>
      <c r="C44" s="50" t="s">
        <v>36</v>
      </c>
      <c r="D44" s="50"/>
      <c r="E44" s="50" t="s">
        <v>44</v>
      </c>
      <c r="F44" s="50"/>
      <c r="G44" s="74" t="s">
        <v>120</v>
      </c>
      <c r="H44" s="74" t="s">
        <v>47</v>
      </c>
      <c r="I44" s="50" t="s">
        <v>48</v>
      </c>
    </row>
    <row r="45" spans="2:9" ht="33" customHeight="1" x14ac:dyDescent="0.25">
      <c r="B45" s="50"/>
      <c r="C45" s="50"/>
      <c r="D45" s="50"/>
      <c r="E45" s="7" t="s">
        <v>45</v>
      </c>
      <c r="F45" s="7" t="s">
        <v>46</v>
      </c>
      <c r="G45" s="75"/>
      <c r="H45" s="75"/>
      <c r="I45" s="50"/>
    </row>
    <row r="46" spans="2:9" ht="20.100000000000001" customHeight="1" x14ac:dyDescent="0.25">
      <c r="B46" s="72"/>
      <c r="C46" s="72"/>
      <c r="D46" s="72"/>
      <c r="E46" s="77">
        <f>+I22</f>
        <v>102.5</v>
      </c>
      <c r="F46" s="81" t="s">
        <v>9</v>
      </c>
      <c r="G46" s="26"/>
      <c r="H46" s="25"/>
      <c r="I46" s="25"/>
    </row>
    <row r="47" spans="2:9" ht="20.100000000000001" customHeight="1" x14ac:dyDescent="0.25">
      <c r="B47" s="76" t="s">
        <v>9</v>
      </c>
      <c r="C47" s="84" t="s">
        <v>38</v>
      </c>
      <c r="D47" s="84"/>
      <c r="E47" s="77"/>
      <c r="F47" s="81"/>
      <c r="G47" s="81" t="s">
        <v>9</v>
      </c>
      <c r="H47" s="81" t="s">
        <v>9</v>
      </c>
      <c r="I47" s="57" t="s">
        <v>9</v>
      </c>
    </row>
    <row r="48" spans="2:9" ht="20.100000000000001" customHeight="1" x14ac:dyDescent="0.25">
      <c r="B48" s="76"/>
      <c r="C48" s="85"/>
      <c r="D48" s="85"/>
      <c r="E48" s="77">
        <f>+I21</f>
        <v>102</v>
      </c>
      <c r="F48" s="81" t="s">
        <v>9</v>
      </c>
      <c r="G48" s="81"/>
      <c r="H48" s="81"/>
      <c r="I48" s="57"/>
    </row>
    <row r="49" spans="2:9" ht="20.100000000000001" customHeight="1" x14ac:dyDescent="0.25">
      <c r="B49" s="76" t="s">
        <v>9</v>
      </c>
      <c r="C49" s="84" t="s">
        <v>37</v>
      </c>
      <c r="D49" s="84"/>
      <c r="E49" s="77"/>
      <c r="F49" s="81"/>
      <c r="G49" s="81" t="s">
        <v>9</v>
      </c>
      <c r="H49" s="81" t="s">
        <v>9</v>
      </c>
      <c r="I49" s="57" t="s">
        <v>9</v>
      </c>
    </row>
    <row r="50" spans="2:9" ht="20.100000000000001" customHeight="1" x14ac:dyDescent="0.25">
      <c r="B50" s="76"/>
      <c r="C50" s="85"/>
      <c r="D50" s="85"/>
      <c r="E50" s="77">
        <f>+F13</f>
        <v>99.5</v>
      </c>
      <c r="F50" s="77">
        <v>95</v>
      </c>
      <c r="G50" s="81"/>
      <c r="H50" s="81"/>
      <c r="I50" s="57"/>
    </row>
    <row r="51" spans="2:9" ht="20.100000000000001" customHeight="1" x14ac:dyDescent="0.25">
      <c r="B51" s="76">
        <v>2</v>
      </c>
      <c r="C51" s="57" t="str">
        <f>+C14</f>
        <v xml:space="preserve">Argile </v>
      </c>
      <c r="D51" s="71"/>
      <c r="E51" s="77"/>
      <c r="F51" s="77"/>
      <c r="G51" s="80">
        <f>+F52-F50</f>
        <v>2</v>
      </c>
      <c r="H51" s="57">
        <f>+I14*1000</f>
        <v>300</v>
      </c>
      <c r="I51" s="57">
        <f>+H51*G51</f>
        <v>600</v>
      </c>
    </row>
    <row r="52" spans="2:9" ht="20.100000000000001" customHeight="1" x14ac:dyDescent="0.25">
      <c r="B52" s="76"/>
      <c r="C52" s="57"/>
      <c r="D52" s="71"/>
      <c r="E52" s="77">
        <f>+F14</f>
        <v>97</v>
      </c>
      <c r="F52" s="77">
        <f>+F14</f>
        <v>97</v>
      </c>
      <c r="G52" s="80"/>
      <c r="H52" s="57"/>
      <c r="I52" s="57"/>
    </row>
    <row r="53" spans="2:9" ht="20.100000000000001" customHeight="1" x14ac:dyDescent="0.25">
      <c r="B53" s="76">
        <v>3</v>
      </c>
      <c r="C53" s="57" t="str">
        <f>+C15</f>
        <v>Limon</v>
      </c>
      <c r="D53" s="71"/>
      <c r="E53" s="77"/>
      <c r="F53" s="77"/>
      <c r="G53" s="80">
        <f>+F52-F54</f>
        <v>1</v>
      </c>
      <c r="H53" s="57">
        <f>+I15*1000</f>
        <v>1000</v>
      </c>
      <c r="I53" s="57">
        <f>+H53*G53</f>
        <v>1000</v>
      </c>
    </row>
    <row r="54" spans="2:9" ht="20.100000000000001" customHeight="1" x14ac:dyDescent="0.25">
      <c r="B54" s="76"/>
      <c r="C54" s="57"/>
      <c r="D54" s="71"/>
      <c r="E54" s="77">
        <f>+F15</f>
        <v>96</v>
      </c>
      <c r="F54" s="77">
        <f>+F15</f>
        <v>96</v>
      </c>
      <c r="G54" s="80"/>
      <c r="H54" s="57"/>
      <c r="I54" s="57"/>
    </row>
    <row r="55" spans="2:9" ht="20.100000000000001" customHeight="1" x14ac:dyDescent="0.25">
      <c r="B55" s="76">
        <v>4</v>
      </c>
      <c r="C55" s="57" t="str">
        <f>+C16</f>
        <v>Granite altéré</v>
      </c>
      <c r="D55" s="71"/>
      <c r="E55" s="77"/>
      <c r="F55" s="77"/>
      <c r="G55" s="80">
        <f>+F54-F56</f>
        <v>1.2000000000000028</v>
      </c>
      <c r="H55" s="57">
        <f>+I16*1000</f>
        <v>2500</v>
      </c>
      <c r="I55" s="57">
        <f>+H55*G55</f>
        <v>3000.0000000000073</v>
      </c>
    </row>
    <row r="56" spans="2:9" ht="20.100000000000001" customHeight="1" x14ac:dyDescent="0.25">
      <c r="B56" s="76"/>
      <c r="C56" s="57"/>
      <c r="D56" s="71"/>
      <c r="E56" s="78">
        <f>+I37</f>
        <v>94.8</v>
      </c>
      <c r="F56" s="78">
        <f>+I37</f>
        <v>94.8</v>
      </c>
      <c r="G56" s="80"/>
      <c r="H56" s="57"/>
      <c r="I56" s="57"/>
    </row>
    <row r="57" spans="2:9" ht="20.100000000000001" customHeight="1" x14ac:dyDescent="0.25">
      <c r="B57" s="82" t="s">
        <v>64</v>
      </c>
      <c r="C57" s="82"/>
      <c r="D57" s="83"/>
      <c r="E57" s="79"/>
      <c r="F57" s="79"/>
      <c r="G57" s="27"/>
      <c r="H57" s="27"/>
      <c r="I57" s="27"/>
    </row>
    <row r="58" spans="2:9" ht="20.100000000000001" customHeight="1" x14ac:dyDescent="0.25">
      <c r="B58" s="73" t="s">
        <v>43</v>
      </c>
      <c r="C58" s="73"/>
      <c r="D58" s="73"/>
      <c r="E58" s="73"/>
      <c r="F58" s="73"/>
      <c r="G58" s="29">
        <f>+SUM(G46:G57)</f>
        <v>4.2000000000000028</v>
      </c>
      <c r="H58" s="8" t="s">
        <v>49</v>
      </c>
      <c r="I58" s="11">
        <f>SUM(I47:I56)/H31</f>
        <v>1.840000000000003</v>
      </c>
    </row>
    <row r="59" spans="2:9" ht="20.100000000000001" customHeight="1" x14ac:dyDescent="0.25">
      <c r="F59" s="24"/>
    </row>
    <row r="60" spans="2:9" ht="20.100000000000001" customHeight="1" x14ac:dyDescent="0.25">
      <c r="B60" s="67" t="s">
        <v>52</v>
      </c>
      <c r="C60" s="67"/>
      <c r="D60" s="67"/>
      <c r="E60" s="67"/>
      <c r="F60" s="67"/>
      <c r="G60" s="8" t="s">
        <v>51</v>
      </c>
      <c r="H60" s="8" t="s">
        <v>9</v>
      </c>
      <c r="I60" s="30">
        <f>+I58/I35</f>
        <v>4.3809523809523885</v>
      </c>
    </row>
    <row r="61" spans="2:9" ht="20.100000000000001" customHeight="1" x14ac:dyDescent="0.25">
      <c r="B61" s="67" t="s">
        <v>53</v>
      </c>
      <c r="C61" s="67"/>
      <c r="D61" s="67"/>
      <c r="E61" s="67"/>
      <c r="F61" s="67"/>
      <c r="G61" s="86">
        <v>2</v>
      </c>
      <c r="H61" s="87"/>
      <c r="I61" s="88"/>
    </row>
    <row r="62" spans="2:9" ht="20.100000000000001" customHeight="1" x14ac:dyDescent="0.25">
      <c r="B62" s="67" t="s">
        <v>54</v>
      </c>
      <c r="C62" s="67"/>
      <c r="D62" s="67"/>
      <c r="E62" s="67"/>
      <c r="F62" s="67"/>
      <c r="G62" s="8" t="s">
        <v>56</v>
      </c>
      <c r="H62" s="8" t="s">
        <v>9</v>
      </c>
      <c r="I62" s="32">
        <v>2</v>
      </c>
    </row>
    <row r="63" spans="2:9" ht="20.100000000000001" customHeight="1" x14ac:dyDescent="0.25">
      <c r="B63" s="67" t="s">
        <v>55</v>
      </c>
      <c r="C63" s="67"/>
      <c r="D63" s="67"/>
      <c r="E63" s="67"/>
      <c r="F63" s="67"/>
      <c r="G63" s="8" t="s">
        <v>57</v>
      </c>
      <c r="H63" s="8" t="s">
        <v>9</v>
      </c>
      <c r="I63" s="31">
        <f>1+(I62-1)*I60/5</f>
        <v>1.8761904761904777</v>
      </c>
    </row>
    <row r="64" spans="2:9" ht="20.100000000000001" customHeight="1" x14ac:dyDescent="0.25"/>
    <row r="65" spans="2:16" ht="20.100000000000001" customHeight="1" x14ac:dyDescent="0.25"/>
    <row r="66" spans="2:16" ht="20.100000000000001" customHeight="1" x14ac:dyDescent="0.25">
      <c r="B66" s="49" t="s">
        <v>62</v>
      </c>
      <c r="C66" s="49"/>
      <c r="D66" s="49"/>
    </row>
    <row r="67" spans="2:16" ht="20.100000000000001" customHeight="1" x14ac:dyDescent="0.25"/>
    <row r="68" spans="2:16" ht="20.100000000000001" customHeight="1" x14ac:dyDescent="0.25">
      <c r="B68" s="33" t="s">
        <v>63</v>
      </c>
    </row>
    <row r="69" spans="2:16" ht="20.100000000000001" customHeight="1" x14ac:dyDescent="0.25"/>
    <row r="70" spans="2:16" ht="20.100000000000001" customHeight="1" x14ac:dyDescent="0.25">
      <c r="B70" s="50" t="s">
        <v>65</v>
      </c>
      <c r="C70" s="50"/>
      <c r="D70" s="50" t="s">
        <v>66</v>
      </c>
      <c r="E70" s="50"/>
      <c r="F70" s="34" t="s">
        <v>117</v>
      </c>
      <c r="G70" s="34" t="s">
        <v>118</v>
      </c>
      <c r="H70" s="34" t="s">
        <v>119</v>
      </c>
    </row>
    <row r="71" spans="2:16" ht="20.100000000000001" customHeight="1" x14ac:dyDescent="0.25">
      <c r="B71" s="86">
        <v>2</v>
      </c>
      <c r="C71" s="88"/>
      <c r="D71" s="89" t="s">
        <v>67</v>
      </c>
      <c r="E71" s="90"/>
      <c r="F71" s="9">
        <v>1.1499999999999999</v>
      </c>
      <c r="G71" s="9">
        <v>1.1000000000000001</v>
      </c>
      <c r="H71" s="11">
        <f>+G71*F71</f>
        <v>1.2649999999999999</v>
      </c>
    </row>
    <row r="72" spans="2:16" ht="20.100000000000001" customHeight="1" x14ac:dyDescent="0.25"/>
    <row r="73" spans="2:16" ht="31.5" customHeight="1" x14ac:dyDescent="0.25">
      <c r="B73" s="55" t="s">
        <v>35</v>
      </c>
      <c r="C73" s="58" t="s">
        <v>36</v>
      </c>
      <c r="D73" s="59"/>
      <c r="E73" s="14" t="s">
        <v>69</v>
      </c>
      <c r="F73" s="12" t="s">
        <v>68</v>
      </c>
      <c r="G73" s="55" t="s">
        <v>71</v>
      </c>
      <c r="H73" s="62" t="s">
        <v>72</v>
      </c>
      <c r="I73" s="50" t="s">
        <v>73</v>
      </c>
      <c r="J73" s="50"/>
      <c r="K73" s="50"/>
      <c r="L73" s="50"/>
      <c r="M73" s="50"/>
      <c r="N73" s="12" t="s">
        <v>76</v>
      </c>
      <c r="O73" s="12" t="s">
        <v>77</v>
      </c>
      <c r="P73" s="12" t="s">
        <v>78</v>
      </c>
    </row>
    <row r="74" spans="2:16" ht="25.5" customHeight="1" x14ac:dyDescent="0.25">
      <c r="B74" s="54"/>
      <c r="C74" s="60"/>
      <c r="D74" s="61"/>
      <c r="E74" s="12" t="s">
        <v>23</v>
      </c>
      <c r="F74" s="12" t="s">
        <v>70</v>
      </c>
      <c r="G74" s="54"/>
      <c r="H74" s="63"/>
      <c r="I74" s="35" t="s">
        <v>74</v>
      </c>
      <c r="J74" s="12" t="s">
        <v>85</v>
      </c>
      <c r="K74" s="12" t="s">
        <v>86</v>
      </c>
      <c r="L74" s="12" t="s">
        <v>87</v>
      </c>
      <c r="M74" s="35" t="s">
        <v>75</v>
      </c>
      <c r="N74" s="12" t="s">
        <v>75</v>
      </c>
      <c r="O74" s="12" t="s">
        <v>75</v>
      </c>
      <c r="P74" s="12" t="s">
        <v>79</v>
      </c>
    </row>
    <row r="75" spans="2:16" ht="20.100000000000001" customHeight="1" x14ac:dyDescent="0.25">
      <c r="B75" s="16" t="s">
        <v>9</v>
      </c>
      <c r="C75" s="57" t="str">
        <f>+C47</f>
        <v>Couche de forme</v>
      </c>
      <c r="D75" s="57"/>
      <c r="E75" s="15">
        <f>+E46-E48</f>
        <v>0.5</v>
      </c>
      <c r="F75" s="16" t="s">
        <v>9</v>
      </c>
      <c r="G75" s="13" t="s">
        <v>9</v>
      </c>
      <c r="H75" s="13" t="s">
        <v>9</v>
      </c>
      <c r="I75" s="23" t="s">
        <v>9</v>
      </c>
      <c r="J75" s="23" t="s">
        <v>9</v>
      </c>
      <c r="K75" s="23" t="s">
        <v>9</v>
      </c>
      <c r="L75" s="23" t="s">
        <v>9</v>
      </c>
      <c r="M75" s="16" t="s">
        <v>9</v>
      </c>
      <c r="N75" s="15" t="s">
        <v>9</v>
      </c>
      <c r="O75" s="23" t="s">
        <v>9</v>
      </c>
      <c r="P75" s="23" t="s">
        <v>9</v>
      </c>
    </row>
    <row r="76" spans="2:16" ht="20.100000000000001" customHeight="1" x14ac:dyDescent="0.25">
      <c r="B76" s="16" t="s">
        <v>9</v>
      </c>
      <c r="C76" s="57" t="str">
        <f>+C49</f>
        <v>Remblai</v>
      </c>
      <c r="D76" s="57"/>
      <c r="E76" s="15">
        <f>+E48-E50</f>
        <v>2.5</v>
      </c>
      <c r="F76" s="16" t="s">
        <v>9</v>
      </c>
      <c r="G76" s="13" t="s">
        <v>9</v>
      </c>
      <c r="H76" s="13" t="s">
        <v>9</v>
      </c>
      <c r="I76" s="23" t="s">
        <v>9</v>
      </c>
      <c r="J76" s="23" t="s">
        <v>9</v>
      </c>
      <c r="K76" s="23" t="s">
        <v>9</v>
      </c>
      <c r="L76" s="23" t="s">
        <v>9</v>
      </c>
      <c r="M76" s="16" t="s">
        <v>9</v>
      </c>
      <c r="N76" s="15" t="s">
        <v>9</v>
      </c>
      <c r="O76" s="23" t="s">
        <v>9</v>
      </c>
      <c r="P76" s="23" t="s">
        <v>9</v>
      </c>
    </row>
    <row r="77" spans="2:16" ht="20.100000000000001" customHeight="1" x14ac:dyDescent="0.25">
      <c r="B77" s="16">
        <v>2</v>
      </c>
      <c r="C77" s="57" t="str">
        <f>+C51</f>
        <v xml:space="preserve">Argile </v>
      </c>
      <c r="D77" s="57"/>
      <c r="E77" s="15">
        <f>+E50-E52</f>
        <v>2.5</v>
      </c>
      <c r="F77" s="16">
        <f>+I14</f>
        <v>0.3</v>
      </c>
      <c r="G77" s="13" t="s">
        <v>80</v>
      </c>
      <c r="H77" s="13">
        <v>1.5</v>
      </c>
      <c r="I77" s="13" t="s">
        <v>83</v>
      </c>
      <c r="J77" s="13">
        <v>3.0000000000000001E-3</v>
      </c>
      <c r="K77" s="13">
        <v>0.04</v>
      </c>
      <c r="L77" s="13">
        <v>3.5</v>
      </c>
      <c r="M77" s="15">
        <f>+(J77*F77+K77)*(1-EXP(-L77*F77))*1000</f>
        <v>26.587546061353748</v>
      </c>
      <c r="N77" s="15">
        <f>+M77*H77</f>
        <v>39.881319092030623</v>
      </c>
      <c r="O77" s="13">
        <v>90</v>
      </c>
      <c r="P77" s="15">
        <f>+MIN(O77,N77)*E77</f>
        <v>99.703297730076557</v>
      </c>
    </row>
    <row r="78" spans="2:16" ht="20.100000000000001" customHeight="1" x14ac:dyDescent="0.25">
      <c r="B78" s="16">
        <v>3</v>
      </c>
      <c r="C78" s="57" t="str">
        <f>+C53</f>
        <v>Limon</v>
      </c>
      <c r="D78" s="57"/>
      <c r="E78" s="30">
        <f>+E52-E54</f>
        <v>1</v>
      </c>
      <c r="F78" s="16">
        <f>+I15</f>
        <v>1</v>
      </c>
      <c r="G78" s="13" t="s">
        <v>81</v>
      </c>
      <c r="H78" s="13">
        <v>1.5</v>
      </c>
      <c r="I78" s="13" t="s">
        <v>83</v>
      </c>
      <c r="J78" s="13">
        <v>3.0000000000000001E-3</v>
      </c>
      <c r="K78" s="13">
        <v>0.04</v>
      </c>
      <c r="L78" s="13">
        <v>3.5</v>
      </c>
      <c r="M78" s="15">
        <f t="shared" ref="M78:M79" si="1">+(J78*F78+K78)*(1-EXP(-L78*F78))*1000</f>
        <v>41.70151251284031</v>
      </c>
      <c r="N78" s="15">
        <f t="shared" ref="N78:N79" si="2">+M78*H78</f>
        <v>62.552268769260465</v>
      </c>
      <c r="O78" s="13">
        <v>90</v>
      </c>
      <c r="P78" s="15">
        <f t="shared" ref="P78:P79" si="3">+MIN(O78,N78)*E78</f>
        <v>62.552268769260465</v>
      </c>
    </row>
    <row r="79" spans="2:16" ht="20.100000000000001" customHeight="1" x14ac:dyDescent="0.25">
      <c r="B79" s="16">
        <v>4</v>
      </c>
      <c r="C79" s="57" t="str">
        <f>+C55</f>
        <v>Granite altéré</v>
      </c>
      <c r="D79" s="57"/>
      <c r="E79" s="15">
        <f>+E54-E56</f>
        <v>1.2000000000000028</v>
      </c>
      <c r="F79" s="16">
        <f>+I16</f>
        <v>2.5</v>
      </c>
      <c r="G79" s="13" t="s">
        <v>82</v>
      </c>
      <c r="H79" s="13">
        <v>1.6</v>
      </c>
      <c r="I79" s="13" t="s">
        <v>84</v>
      </c>
      <c r="J79" s="13">
        <v>0.01</v>
      </c>
      <c r="K79" s="13">
        <v>0.08</v>
      </c>
      <c r="L79" s="13">
        <v>3</v>
      </c>
      <c r="M79" s="15">
        <f t="shared" si="1"/>
        <v>104.9419261411345</v>
      </c>
      <c r="N79" s="15">
        <f t="shared" si="2"/>
        <v>167.90708182581523</v>
      </c>
      <c r="O79" s="13">
        <v>200</v>
      </c>
      <c r="P79" s="15">
        <f t="shared" si="3"/>
        <v>201.48849819097876</v>
      </c>
    </row>
    <row r="80" spans="2:16" ht="20.100000000000001" customHeight="1" x14ac:dyDescent="0.25">
      <c r="B80" s="50" t="s">
        <v>88</v>
      </c>
      <c r="C80" s="50"/>
      <c r="D80" s="50"/>
      <c r="E80" s="36">
        <f>+SUM(E75:E79)</f>
        <v>7.7000000000000028</v>
      </c>
      <c r="N80" s="56" t="s">
        <v>89</v>
      </c>
      <c r="O80" s="50"/>
      <c r="P80" s="15">
        <f>+SUM(P75:P79)</f>
        <v>363.74406469031578</v>
      </c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>
      <c r="B83" s="49" t="s">
        <v>113</v>
      </c>
      <c r="C83" s="49"/>
      <c r="D83" s="49"/>
    </row>
    <row r="84" spans="2:16" ht="20.100000000000001" customHeight="1" x14ac:dyDescent="0.25"/>
    <row r="85" spans="2:16" ht="33" customHeight="1" x14ac:dyDescent="0.25">
      <c r="B85" s="50" t="s">
        <v>95</v>
      </c>
      <c r="C85" s="50"/>
      <c r="D85" s="50"/>
      <c r="E85" s="50" t="s">
        <v>101</v>
      </c>
      <c r="F85" s="50"/>
      <c r="G85" s="50"/>
      <c r="H85" s="50" t="s">
        <v>110</v>
      </c>
      <c r="I85" s="50"/>
      <c r="J85" s="44" t="s">
        <v>111</v>
      </c>
      <c r="K85" s="44"/>
      <c r="L85" s="44"/>
      <c r="M85" s="50" t="s">
        <v>112</v>
      </c>
      <c r="N85" s="50"/>
      <c r="O85" s="50"/>
      <c r="P85" s="50"/>
    </row>
    <row r="86" spans="2:16" ht="38.25" customHeight="1" x14ac:dyDescent="0.25">
      <c r="B86" s="14" t="s">
        <v>91</v>
      </c>
      <c r="C86" s="12" t="s">
        <v>92</v>
      </c>
      <c r="D86" s="12" t="s">
        <v>96</v>
      </c>
      <c r="E86" s="14" t="s">
        <v>91</v>
      </c>
      <c r="F86" s="12" t="s">
        <v>92</v>
      </c>
      <c r="G86" s="12" t="s">
        <v>96</v>
      </c>
      <c r="H86" s="12" t="s">
        <v>102</v>
      </c>
      <c r="I86" s="14" t="s">
        <v>90</v>
      </c>
      <c r="J86" s="53" t="s">
        <v>104</v>
      </c>
      <c r="K86" s="54"/>
      <c r="L86" s="50" t="s">
        <v>106</v>
      </c>
      <c r="M86" s="51" t="s">
        <v>107</v>
      </c>
      <c r="N86" s="52"/>
      <c r="O86" s="44" t="s">
        <v>108</v>
      </c>
      <c r="P86" s="50"/>
    </row>
    <row r="87" spans="2:16" ht="47.25" customHeight="1" x14ac:dyDescent="0.25">
      <c r="B87" s="12" t="s">
        <v>93</v>
      </c>
      <c r="C87" s="12" t="s">
        <v>94</v>
      </c>
      <c r="D87" s="12" t="s">
        <v>97</v>
      </c>
      <c r="E87" s="12" t="s">
        <v>98</v>
      </c>
      <c r="F87" s="12" t="s">
        <v>99</v>
      </c>
      <c r="G87" s="12" t="s">
        <v>100</v>
      </c>
      <c r="H87" s="12" t="s">
        <v>103</v>
      </c>
      <c r="I87" s="12" t="s">
        <v>103</v>
      </c>
      <c r="J87" s="55"/>
      <c r="K87" s="55"/>
      <c r="L87" s="50"/>
      <c r="M87" s="12" t="s">
        <v>109</v>
      </c>
      <c r="N87" s="41" t="s">
        <v>121</v>
      </c>
      <c r="O87" s="50" t="s">
        <v>109</v>
      </c>
      <c r="P87" s="50"/>
    </row>
    <row r="88" spans="2:16" ht="20.100000000000001" customHeight="1" x14ac:dyDescent="0.25">
      <c r="B88" s="28">
        <f>+PI()*I35*P80</f>
        <v>479.94898619555431</v>
      </c>
      <c r="C88" s="28">
        <f>+PI()*I35^2/4*I63*H31</f>
        <v>649.83844039504925</v>
      </c>
      <c r="D88" s="28">
        <f>+C88+B88</f>
        <v>1129.7874265906034</v>
      </c>
      <c r="E88" s="28">
        <f>+B88/H71</f>
        <v>379.4063131980667</v>
      </c>
      <c r="F88" s="28">
        <f>+C88/H71</f>
        <v>513.70627699213378</v>
      </c>
      <c r="G88" s="28">
        <f>+F88+E88</f>
        <v>893.11259019020054</v>
      </c>
      <c r="H88" s="28">
        <f>+E88+F88</f>
        <v>893.11259019020054</v>
      </c>
      <c r="I88" s="28">
        <f>+E88/1.1+F88/1.1</f>
        <v>811.9205365365458</v>
      </c>
      <c r="J88" s="45" t="s">
        <v>105</v>
      </c>
      <c r="K88" s="45"/>
      <c r="L88" s="28">
        <f>0.5*F88+0.7*E88</f>
        <v>522.43755773471355</v>
      </c>
      <c r="M88" s="28">
        <f>+L88/0.9</f>
        <v>580.48617526079283</v>
      </c>
      <c r="N88" s="42">
        <f>+M88/1000/(PI()*I35^2/4)</f>
        <v>4.1898976956582077</v>
      </c>
      <c r="O88" s="47">
        <f>+L88/1.1</f>
        <v>474.943234304285</v>
      </c>
      <c r="P88" s="48"/>
    </row>
    <row r="89" spans="2:16" ht="20.100000000000001" customHeight="1" x14ac:dyDescent="0.25">
      <c r="J89" s="46"/>
      <c r="K89" s="46"/>
      <c r="L89" s="46"/>
    </row>
    <row r="90" spans="2:16" ht="20.100000000000001" customHeight="1" x14ac:dyDescent="0.25"/>
    <row r="91" spans="2:16" ht="20.100000000000001" customHeight="1" x14ac:dyDescent="0.25"/>
    <row r="92" spans="2:16" ht="20.100000000000001" customHeight="1" x14ac:dyDescent="0.25"/>
    <row r="93" spans="2:16" ht="20.100000000000001" customHeight="1" x14ac:dyDescent="0.25"/>
    <row r="94" spans="2:16" ht="20.100000000000001" customHeight="1" x14ac:dyDescent="0.25"/>
    <row r="95" spans="2:16" ht="20.100000000000001" customHeight="1" x14ac:dyDescent="0.25"/>
    <row r="96" spans="2:1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</sheetData>
  <sheetProtection password="DCD4" sheet="1" objects="1" scenarios="1" selectLockedCells="1" selectUnlockedCells="1"/>
  <mergeCells count="110">
    <mergeCell ref="D70:E70"/>
    <mergeCell ref="B70:C70"/>
    <mergeCell ref="B71:C71"/>
    <mergeCell ref="D71:E71"/>
    <mergeCell ref="B60:F60"/>
    <mergeCell ref="B61:F61"/>
    <mergeCell ref="B62:F62"/>
    <mergeCell ref="G61:I61"/>
    <mergeCell ref="B63:F63"/>
    <mergeCell ref="I44:I45"/>
    <mergeCell ref="I55:I56"/>
    <mergeCell ref="I53:I54"/>
    <mergeCell ref="I51:I52"/>
    <mergeCell ref="I49:I50"/>
    <mergeCell ref="I47:I48"/>
    <mergeCell ref="H44:H45"/>
    <mergeCell ref="H51:H52"/>
    <mergeCell ref="H53:H54"/>
    <mergeCell ref="H55:H56"/>
    <mergeCell ref="H49:H50"/>
    <mergeCell ref="H47:H48"/>
    <mergeCell ref="G55:G56"/>
    <mergeCell ref="G51:G52"/>
    <mergeCell ref="E56:E57"/>
    <mergeCell ref="F50:F51"/>
    <mergeCell ref="E54:E55"/>
    <mergeCell ref="E52:E53"/>
    <mergeCell ref="E50:E51"/>
    <mergeCell ref="E48:E49"/>
    <mergeCell ref="E46:E47"/>
    <mergeCell ref="F48:F49"/>
    <mergeCell ref="F46:F47"/>
    <mergeCell ref="B39:F39"/>
    <mergeCell ref="B44:B45"/>
    <mergeCell ref="C55:D56"/>
    <mergeCell ref="E44:F44"/>
    <mergeCell ref="C44:D45"/>
    <mergeCell ref="B46:D46"/>
    <mergeCell ref="B58:F58"/>
    <mergeCell ref="G44:G45"/>
    <mergeCell ref="B55:B56"/>
    <mergeCell ref="B53:B54"/>
    <mergeCell ref="C53:D54"/>
    <mergeCell ref="F54:F55"/>
    <mergeCell ref="F56:F57"/>
    <mergeCell ref="F52:F53"/>
    <mergeCell ref="B51:B52"/>
    <mergeCell ref="C51:D52"/>
    <mergeCell ref="G53:G54"/>
    <mergeCell ref="G49:G50"/>
    <mergeCell ref="G47:G48"/>
    <mergeCell ref="B57:D57"/>
    <mergeCell ref="C47:D48"/>
    <mergeCell ref="C49:D50"/>
    <mergeCell ref="B47:B48"/>
    <mergeCell ref="B49:B50"/>
    <mergeCell ref="B38:F38"/>
    <mergeCell ref="B28:D28"/>
    <mergeCell ref="G28:H28"/>
    <mergeCell ref="B29:D29"/>
    <mergeCell ref="G29:H29"/>
    <mergeCell ref="B10:E10"/>
    <mergeCell ref="C12:E12"/>
    <mergeCell ref="C13:E13"/>
    <mergeCell ref="C14:E14"/>
    <mergeCell ref="B37:F37"/>
    <mergeCell ref="B21:H21"/>
    <mergeCell ref="C15:E15"/>
    <mergeCell ref="C16:E16"/>
    <mergeCell ref="G12:H12"/>
    <mergeCell ref="G13:H13"/>
    <mergeCell ref="G14:H14"/>
    <mergeCell ref="G15:H15"/>
    <mergeCell ref="G16:H16"/>
    <mergeCell ref="B35:F35"/>
    <mergeCell ref="B36:F36"/>
    <mergeCell ref="N80:O80"/>
    <mergeCell ref="C75:D75"/>
    <mergeCell ref="C76:D76"/>
    <mergeCell ref="C77:D77"/>
    <mergeCell ref="C78:D78"/>
    <mergeCell ref="C79:D79"/>
    <mergeCell ref="B73:B74"/>
    <mergeCell ref="C73:D74"/>
    <mergeCell ref="G73:G74"/>
    <mergeCell ref="H73:H74"/>
    <mergeCell ref="E2:H2"/>
    <mergeCell ref="E3:H3"/>
    <mergeCell ref="J28:L28"/>
    <mergeCell ref="J29:L29"/>
    <mergeCell ref="J89:L89"/>
    <mergeCell ref="O88:P88"/>
    <mergeCell ref="B8:D8"/>
    <mergeCell ref="B18:D18"/>
    <mergeCell ref="B26:D26"/>
    <mergeCell ref="B66:D66"/>
    <mergeCell ref="B83:D83"/>
    <mergeCell ref="M85:P85"/>
    <mergeCell ref="M86:N86"/>
    <mergeCell ref="O86:P86"/>
    <mergeCell ref="O87:P87"/>
    <mergeCell ref="H85:I85"/>
    <mergeCell ref="J88:K88"/>
    <mergeCell ref="J86:K87"/>
    <mergeCell ref="J85:L85"/>
    <mergeCell ref="L86:L87"/>
    <mergeCell ref="B85:D85"/>
    <mergeCell ref="E85:G85"/>
    <mergeCell ref="B80:D80"/>
    <mergeCell ref="I73:M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TD2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Franck</cp:lastModifiedBy>
  <dcterms:created xsi:type="dcterms:W3CDTF">2020-04-04T08:38:26Z</dcterms:created>
  <dcterms:modified xsi:type="dcterms:W3CDTF">2020-04-04T14:21:09Z</dcterms:modified>
</cp:coreProperties>
</file>